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065" windowWidth="19170" windowHeight="4110" tabRatio="660" activeTab="0"/>
  </bookViews>
  <sheets>
    <sheet name="MarketAdjustmentSummmary" sheetId="1" r:id="rId1"/>
    <sheet name="AggregateResults" sheetId="2" r:id="rId2"/>
    <sheet name="MOE&amp;CM allocation" sheetId="3" r:id="rId3"/>
    <sheet name="IndividualResults" sheetId="4" r:id="rId4"/>
    <sheet name="Input" sheetId="5" r:id="rId5"/>
  </sheets>
  <externalReferences>
    <externalReference r:id="rId8"/>
  </externalReferences>
  <definedNames>
    <definedName name="_xlnm._FilterDatabase" localSheetId="3" hidden="1">'IndividualResults'!$A$4:$R$319</definedName>
    <definedName name="A">#REF!</definedName>
    <definedName name="AllowableMisses" localSheetId="3">#REF!</definedName>
    <definedName name="AllowableMisses" localSheetId="2">#REF!</definedName>
    <definedName name="AllowableMisses">#REF!</definedName>
    <definedName name="AllowableMisses95">#REF!</definedName>
    <definedName name="AllowableMisses99">#REF!</definedName>
    <definedName name="clecfail">'AggregateResults'!$DZ$202</definedName>
    <definedName name="clecprop">'AggregateResults'!$M$202</definedName>
    <definedName name="clectotal">'AggregateResults'!$O$202</definedName>
    <definedName name="CRITERIA" localSheetId="3">'IndividualResults'!#REF!</definedName>
    <definedName name="CRITICALMEASURE">#REF!</definedName>
    <definedName name="D">#REF!</definedName>
    <definedName name="E">#REF!</definedName>
    <definedName name="F">#REF!</definedName>
    <definedName name="highbetter">'AggregateResults'!$V$202</definedName>
    <definedName name="I">#REF!</definedName>
    <definedName name="icounter">'AggregateResults'!$ED$202</definedName>
    <definedName name="incfail">'AggregateResults'!$DY$202</definedName>
    <definedName name="incprop">'AggregateResults'!$K$202</definedName>
    <definedName name="inctotal">'AggregateResults'!$N$202</definedName>
    <definedName name="INTERCONNECTION">#REF!</definedName>
    <definedName name="isnumbflag">'AggregateResults'!$EH$202</definedName>
    <definedName name="J">#REF!</definedName>
    <definedName name="K">#REF!</definedName>
    <definedName name="L">#REF!</definedName>
    <definedName name="lcugz">'AggregateResults'!$Q$202</definedName>
    <definedName name="lcugznew">'AggregateResults'!$EF$202</definedName>
    <definedName name="loggammaprob">'AggregateResults'!$EE$202</definedName>
    <definedName name="loggammaprobcum">'AggregateResults'!$EC$202</definedName>
    <definedName name="_xlnm.Print_Area" localSheetId="1">'AggregateResults'!$G$1:$S$184</definedName>
    <definedName name="_xlnm.Print_Area" localSheetId="3">'IndividualResults'!$A$1:$R$326</definedName>
    <definedName name="_xlnm.Print_Area" localSheetId="0">'MarketAdjustmentSummmary'!$A$1:$D$18</definedName>
    <definedName name="_xlnm.Print_Area" localSheetId="2">'MOE&amp;CM allocation'!$A$1:$F$18</definedName>
    <definedName name="_xlnm.Print_Titles" localSheetId="1">'AggregateResults'!$1:$5</definedName>
    <definedName name="_xlnm.Print_Titles" localSheetId="3">'IndividualResults'!$1:$4</definedName>
    <definedName name="_xlnm.Print_Titles" localSheetId="2">'MOE&amp;CM allocation'!$1:$3</definedName>
    <definedName name="RESALE">#REF!</definedName>
    <definedName name="testresult" localSheetId="3">'[1]J-CrMeasr-Collo&amp;Specials'!#REF!</definedName>
    <definedName name="testresult" localSheetId="2">'[1]J-CrMeasr-Collo&amp;Specials'!#REF!</definedName>
    <definedName name="testresult">'AggregateResults'!$AA$202</definedName>
    <definedName name="totfail">'AggregateResults'!$EA$202</definedName>
    <definedName name="tottotal">'AggregateResults'!$EB$202</definedName>
    <definedName name="TWO">#REF!</definedName>
    <definedName name="TWOH">#REF!</definedName>
    <definedName name="UNE">#REF!</definedName>
    <definedName name="xtra">'AggregateResults'!$EG$202</definedName>
  </definedNames>
  <calcPr fullCalcOnLoad="1"/>
</workbook>
</file>

<file path=xl/sharedStrings.xml><?xml version="1.0" encoding="utf-8"?>
<sst xmlns="http://schemas.openxmlformats.org/spreadsheetml/2006/main" count="2281" uniqueCount="342">
  <si>
    <t>CM</t>
  </si>
  <si>
    <t>OR-1-02-2320</t>
  </si>
  <si>
    <t>OR-2-02-2320</t>
  </si>
  <si>
    <t>OR-2-04-2320</t>
  </si>
  <si>
    <t>OR-2-06-2320</t>
  </si>
  <si>
    <t>OR-5-03-2000</t>
  </si>
  <si>
    <t>PR-4-02-2100</t>
  </si>
  <si>
    <t>PR-5-01-2100</t>
  </si>
  <si>
    <t>PR-5-02-2100</t>
  </si>
  <si>
    <t>PR-6-01-2100</t>
  </si>
  <si>
    <t>MR-5-01-2100</t>
  </si>
  <si>
    <t>OR-1-12-5020</t>
  </si>
  <si>
    <t>PR-4-07-3540</t>
  </si>
  <si>
    <t>PR-5-01-5000</t>
  </si>
  <si>
    <t>PR-5-02-5000</t>
  </si>
  <si>
    <t>PR-6-01-5000</t>
  </si>
  <si>
    <t>MR-4-01-5000</t>
  </si>
  <si>
    <t>MR-5-01-5000</t>
  </si>
  <si>
    <t>NP-1-03-5000</t>
  </si>
  <si>
    <t>NP-1-04-5000</t>
  </si>
  <si>
    <t xml:space="preserve"># of Final Trunk Groups Blocked 3 months </t>
  </si>
  <si>
    <t>Stat Score</t>
  </si>
  <si>
    <t>Perf. Score</t>
  </si>
  <si>
    <t>Wgtd. Score</t>
  </si>
  <si>
    <t>Wgt.</t>
  </si>
  <si>
    <t>Totals</t>
  </si>
  <si>
    <t>PR-6-02-3520</t>
  </si>
  <si>
    <t>PR-9-01-3520</t>
  </si>
  <si>
    <t>Run Macro?</t>
  </si>
  <si>
    <t>HIB</t>
  </si>
  <si>
    <t>Resale</t>
  </si>
  <si>
    <t>PR-4-01-3530</t>
  </si>
  <si>
    <t>Total</t>
  </si>
  <si>
    <t>Specials</t>
  </si>
  <si>
    <t>Trunks</t>
  </si>
  <si>
    <t>Allocation</t>
  </si>
  <si>
    <t>Grand Total</t>
  </si>
  <si>
    <t>CLEC Perf.</t>
  </si>
  <si>
    <t>CLEC Obs.</t>
  </si>
  <si>
    <t>PO-1-01-6020</t>
  </si>
  <si>
    <t>PO-1-01-6050</t>
  </si>
  <si>
    <t>PO-1-03-6020</t>
  </si>
  <si>
    <t>PO-1-03-6030</t>
  </si>
  <si>
    <t>PO-2-02-6020</t>
  </si>
  <si>
    <t>PO-2-02-6030</t>
  </si>
  <si>
    <t>PO-1-03-6050</t>
  </si>
  <si>
    <t>PO-1-01-6030</t>
  </si>
  <si>
    <t>OR-6-03-3331</t>
  </si>
  <si>
    <t>OR-1-02-3331</t>
  </si>
  <si>
    <t>OR-2-02-3331</t>
  </si>
  <si>
    <t>OR-1-04-3331</t>
  </si>
  <si>
    <t>OR-1-06-3331</t>
  </si>
  <si>
    <t>OR-2-04-3331</t>
  </si>
  <si>
    <t>OR-2-06-3331</t>
  </si>
  <si>
    <t>PO-1-06-6020</t>
  </si>
  <si>
    <t>PO-1-06-6050</t>
  </si>
  <si>
    <t>OR-6-03-2000</t>
  </si>
  <si>
    <t>OR-2-04-3342</t>
  </si>
  <si>
    <t>OR-1-19-5020</t>
  </si>
  <si>
    <t>PR-8-01-5000</t>
  </si>
  <si>
    <t>MR-4-05-5000</t>
  </si>
  <si>
    <t>MR-4-06-5000</t>
  </si>
  <si>
    <t>MR-4-07-5000</t>
  </si>
  <si>
    <t>PR-4-04-3113</t>
  </si>
  <si>
    <t>PR-5-01-3112</t>
  </si>
  <si>
    <t>PR-5-02-3112</t>
  </si>
  <si>
    <t>PR-3-01-2100</t>
  </si>
  <si>
    <t>PR-4-05-2100</t>
  </si>
  <si>
    <t>PR-4-04-2100</t>
  </si>
  <si>
    <t>PR-3-10-3342</t>
  </si>
  <si>
    <t>PR-4-02-3342</t>
  </si>
  <si>
    <t>PR-4-14-3342</t>
  </si>
  <si>
    <t>PR-6-01-3342</t>
  </si>
  <si>
    <t>PR-8-01-3342</t>
  </si>
  <si>
    <t>MR-3-01-2110</t>
  </si>
  <si>
    <t>MR-4-02-2110</t>
  </si>
  <si>
    <t>MR-3-02-2110</t>
  </si>
  <si>
    <t>MR-4-03-2110</t>
  </si>
  <si>
    <t>MR-4-08-2110</t>
  </si>
  <si>
    <t>MR-3-01-2120</t>
  </si>
  <si>
    <t>MR-4-02-2120</t>
  </si>
  <si>
    <t>MR-4-03-2120</t>
  </si>
  <si>
    <t>MR-4-08-2120</t>
  </si>
  <si>
    <t>MR-3-02-2120</t>
  </si>
  <si>
    <t>MR-3-01-3342</t>
  </si>
  <si>
    <t>MR-3-02-3342</t>
  </si>
  <si>
    <t>MR-4-02-3342</t>
  </si>
  <si>
    <t>MR-4-03-3342</t>
  </si>
  <si>
    <t>MR-4-04-3342</t>
  </si>
  <si>
    <t>MR-4-07-3342</t>
  </si>
  <si>
    <t>MR-5-01-3342</t>
  </si>
  <si>
    <t>PR-4-02-3530</t>
  </si>
  <si>
    <t>LIB</t>
  </si>
  <si>
    <t>Mode of Entry</t>
  </si>
  <si>
    <t>Critical Measures</t>
  </si>
  <si>
    <t>Risk Allocation Summary and Input Page</t>
  </si>
  <si>
    <t>Total Dollars</t>
  </si>
  <si>
    <t>MR-4-07-2110</t>
  </si>
  <si>
    <t>MR-4-07-2120</t>
  </si>
  <si>
    <t>PR-4-15-5000</t>
  </si>
  <si>
    <t>MR-4-08-5000</t>
  </si>
  <si>
    <t>PO-2-02-6080</t>
  </si>
  <si>
    <t>Confidential Report</t>
  </si>
  <si>
    <t>share</t>
  </si>
  <si>
    <t>Bill Credit</t>
  </si>
  <si>
    <t>PR-5-01-1200</t>
  </si>
  <si>
    <t>OR-4-16-1000</t>
  </si>
  <si>
    <t>BI-1-02-1000</t>
  </si>
  <si>
    <t>MR-3-01-3112</t>
  </si>
  <si>
    <t>MR-4-02-3112</t>
  </si>
  <si>
    <t>MR-4-07-3112</t>
  </si>
  <si>
    <t>MR-4-08-3112</t>
  </si>
  <si>
    <t>MR-5-01-3112</t>
  </si>
  <si>
    <t>MR-3-02-3112</t>
  </si>
  <si>
    <t>MR-4-03-3112</t>
  </si>
  <si>
    <t>OR-1-04-2320</t>
  </si>
  <si>
    <t>PO-4-01-6660</t>
  </si>
  <si>
    <t>Mkt.  Adj.</t>
  </si>
  <si>
    <t>CLEC-Data</t>
  </si>
  <si>
    <t>&lt;month&gt;</t>
  </si>
  <si>
    <t>&lt;state&gt;</t>
  </si>
  <si>
    <t>Metric #</t>
  </si>
  <si>
    <t>Metric Name</t>
  </si>
  <si>
    <t>Resale Mode of Entry Totals</t>
  </si>
  <si>
    <t>Trunks Mode of Entry Totals</t>
  </si>
  <si>
    <t>MOE</t>
  </si>
  <si>
    <t>Mode</t>
  </si>
  <si>
    <t>State</t>
  </si>
  <si>
    <t>Period</t>
  </si>
  <si>
    <t>Agg</t>
  </si>
  <si>
    <t>&lt;CLEC1&gt;</t>
  </si>
  <si>
    <t>&lt;CLEC2&gt;</t>
  </si>
  <si>
    <t>VZ Perf.</t>
  </si>
  <si>
    <t>VZ Obs</t>
  </si>
  <si>
    <t>Sectn</t>
  </si>
  <si>
    <t>sectn</t>
  </si>
  <si>
    <t>VZ Obs.</t>
  </si>
  <si>
    <t>VZ Std.Dev.</t>
  </si>
  <si>
    <t>Version 4.0</t>
  </si>
  <si>
    <t>PR-6-02-3523</t>
  </si>
  <si>
    <t>PR-9-01-3523</t>
  </si>
  <si>
    <t>PR-6-01-3113</t>
  </si>
  <si>
    <t>PO-2-02-6010</t>
  </si>
  <si>
    <t>OR-5-03-3112</t>
  </si>
  <si>
    <t>MR-3-02-3341</t>
  </si>
  <si>
    <t>MR-5-01-3341</t>
  </si>
  <si>
    <t>MR-3-01-3341</t>
  </si>
  <si>
    <t>PR-4-05-3341</t>
  </si>
  <si>
    <t>PR-6-01-3341</t>
  </si>
  <si>
    <t>OR-2-04-3341</t>
  </si>
  <si>
    <t>OR-2-06-3341</t>
  </si>
  <si>
    <t>OR-1-06-3211</t>
  </si>
  <si>
    <t>MR-4-02-3341</t>
  </si>
  <si>
    <t>MR-4-03-3341</t>
  </si>
  <si>
    <t>MR-4-04-3341</t>
  </si>
  <si>
    <t>MR-4-07-3341</t>
  </si>
  <si>
    <t>PO-8-01-6000</t>
  </si>
  <si>
    <t>PR-6-01-1200</t>
  </si>
  <si>
    <t>PR-4-02-3341</t>
  </si>
  <si>
    <t>PR-8-01-3341</t>
  </si>
  <si>
    <t>PR-4-01-1210</t>
  </si>
  <si>
    <t>PR-4-01-1211</t>
  </si>
  <si>
    <t>PR-4-01-1213</t>
  </si>
  <si>
    <t>MR-4-08-1216</t>
  </si>
  <si>
    <t>MR-4-08-1217</t>
  </si>
  <si>
    <t>Agg/ CLEC</t>
  </si>
  <si>
    <t>OR-1-13-5000</t>
  </si>
  <si>
    <t>OR-2-12-5020</t>
  </si>
  <si>
    <t>Average Duration of Hot Cut Installation Troubles</t>
  </si>
  <si>
    <t>PR-9-08-3533</t>
  </si>
  <si>
    <t>Overall MOE Performance Score  per Increment</t>
  </si>
  <si>
    <t>Monthly Maximum Allocation</t>
  </si>
  <si>
    <t>Performance Score Minimum</t>
  </si>
  <si>
    <t>Performance Score Maximum</t>
  </si>
  <si>
    <t>Number of Increments</t>
  </si>
  <si>
    <t>% Agg. Credit at first Increment</t>
  </si>
  <si>
    <t>Agg. Credit at first Increment</t>
  </si>
  <si>
    <t>Agg. Credit per Increment</t>
  </si>
  <si>
    <t>PR-4-04-1341</t>
  </si>
  <si>
    <t>&lt;CLEC3&gt;</t>
  </si>
  <si>
    <t>&lt;CLEC4&gt;</t>
  </si>
  <si>
    <t>&lt;CLEC5&gt;</t>
  </si>
  <si>
    <t>VZ Perf./ Bnchmrk</t>
  </si>
  <si>
    <t>Loop</t>
  </si>
  <si>
    <t>wgts/ per unit credits</t>
  </si>
  <si>
    <t>MR-1-01-6050</t>
  </si>
  <si>
    <t>MR-1-06-6050</t>
  </si>
  <si>
    <t>% Billing Completeness in Twelve Billing Cycles</t>
  </si>
  <si>
    <t>BI-9-01-1000</t>
  </si>
  <si>
    <t>PR-4-02-1200</t>
  </si>
  <si>
    <t>OR-2-04-1200</t>
  </si>
  <si>
    <t>OR-2-06-1200</t>
  </si>
  <si>
    <t>PR-5-02-1200</t>
  </si>
  <si>
    <t>MR-4-01-1216</t>
  </si>
  <si>
    <t>MR-4-01-1217</t>
  </si>
  <si>
    <t>Statistical Data</t>
  </si>
  <si>
    <t>Stat score</t>
  </si>
  <si>
    <t>Perf Score</t>
  </si>
  <si>
    <t>Blank</t>
  </si>
  <si>
    <t>Other</t>
  </si>
  <si>
    <t>Loop Based</t>
  </si>
  <si>
    <t>% On Time Performance - Hot Cut</t>
  </si>
  <si>
    <t>Average Delay Days - Total</t>
  </si>
  <si>
    <t>Benchmark</t>
  </si>
  <si>
    <t>Standard type</t>
  </si>
  <si>
    <t>Parity</t>
  </si>
  <si>
    <t>Difference or Stat. Score</t>
  </si>
  <si>
    <t>CLEC Code</t>
  </si>
  <si>
    <t>Citical Measure</t>
  </si>
  <si>
    <t>Individual Rule</t>
  </si>
  <si>
    <t>Critical Measure</t>
  </si>
  <si>
    <t>Section</t>
  </si>
  <si>
    <t>Weighted Score</t>
  </si>
  <si>
    <t>Market Adjustment</t>
  </si>
  <si>
    <t>All</t>
  </si>
  <si>
    <t>Agg/CLEC</t>
  </si>
  <si>
    <t>Qualified Misses</t>
  </si>
  <si>
    <t>Company Name</t>
  </si>
  <si>
    <t>Lines in Service</t>
  </si>
  <si>
    <t>LOOP</t>
  </si>
  <si>
    <t>Aggregate</t>
  </si>
  <si>
    <t>RESALE</t>
  </si>
  <si>
    <t>TRUNKS</t>
  </si>
  <si>
    <t>Notes</t>
  </si>
  <si>
    <t>Dollars/month</t>
  </si>
  <si>
    <t>HIB/LIB</t>
  </si>
  <si>
    <t>Category</t>
  </si>
  <si>
    <t>LOOP_Resale</t>
  </si>
  <si>
    <t xml:space="preserve"> </t>
  </si>
  <si>
    <t>Perf score lookup</t>
  </si>
  <si>
    <t>Loop Based Mode of Entry Totals</t>
  </si>
  <si>
    <t>Agg Bill Credit</t>
  </si>
  <si>
    <t>IDR Bill Credit</t>
  </si>
  <si>
    <t>LOOP_RESALE (CM OTHER)</t>
  </si>
  <si>
    <t>Critical Measures Totals</t>
  </si>
  <si>
    <t>CM-ALL</t>
  </si>
  <si>
    <t>MOE-Trunks</t>
  </si>
  <si>
    <t>MOE-Resale</t>
  </si>
  <si>
    <t>MOE-LOOP</t>
  </si>
  <si>
    <t>Metric Description</t>
  </si>
  <si>
    <t>Product</t>
  </si>
  <si>
    <t>Average Response Time - Customer Service Record (CSR)</t>
  </si>
  <si>
    <t>EDI</t>
  </si>
  <si>
    <t>CORBA</t>
  </si>
  <si>
    <t>WEB GUI/LSI/W</t>
  </si>
  <si>
    <t>Average Response Time - Address Validation</t>
  </si>
  <si>
    <t>Average Response Time - Mechanized Loop Qualification - xDSL</t>
  </si>
  <si>
    <t>OSS Interface Availability - Prime-Time</t>
  </si>
  <si>
    <t>WPTS</t>
  </si>
  <si>
    <t>OSS Interface Availability - Prime Time</t>
  </si>
  <si>
    <t>% On Time - Manual Loop Qualification</t>
  </si>
  <si>
    <t>Systems Metrics</t>
  </si>
  <si>
    <t>% Flow Through Achieved</t>
  </si>
  <si>
    <t>% Accuracy - LSRC</t>
  </si>
  <si>
    <t>% Completed in six (6) Days  one (1) to five (5) Lines - Total</t>
  </si>
  <si>
    <t>% Missed Appointment - Verizon - Dispatch</t>
  </si>
  <si>
    <t>% Missed Appointment - Verizon - No Dispatch</t>
  </si>
  <si>
    <t>% Completed On Time - 2-Wire xDSL</t>
  </si>
  <si>
    <t>% Missed Appointment - Verizon - Facilities</t>
  </si>
  <si>
    <t>% Orders Held for Facilities &gt; 15 Days</t>
  </si>
  <si>
    <t>% Installation Troubles reported within 30 Days</t>
  </si>
  <si>
    <t>% Installation Troubles reported within seven (7) Days</t>
  </si>
  <si>
    <t>Percent Open Orders in a Hold Status &gt; 30 Days</t>
  </si>
  <si>
    <t>Average Response Time - Create Trouble</t>
  </si>
  <si>
    <t>LSI-TA</t>
  </si>
  <si>
    <t>% Missed Repair Appointment - Loop</t>
  </si>
  <si>
    <t>% Missed Repair Appointment - Central Office</t>
  </si>
  <si>
    <t>Mean Time To Repair - Loop Trouble</t>
  </si>
  <si>
    <t>Mean Time To Repair - Central Office Trouble</t>
  </si>
  <si>
    <t>% Cleared (all troubles) within 24 Hours</t>
  </si>
  <si>
    <t>% Out of Service &gt; 12 Hours</t>
  </si>
  <si>
    <t>% Out of Service &gt; 24 Hours</t>
  </si>
  <si>
    <t>% Repeat Reports within 30 Days</t>
  </si>
  <si>
    <t>Resale POTS</t>
  </si>
  <si>
    <t>Average Response Time - Test Trouble (POTS Only)</t>
  </si>
  <si>
    <t>% DUF in four (4) Business Days</t>
  </si>
  <si>
    <t>% On Time FOC</t>
  </si>
  <si>
    <t>% On Time Design Layout Record (DLR)</t>
  </si>
  <si>
    <t>% On Time Response - Request for Inbound Augment Trunks</t>
  </si>
  <si>
    <t>% On Time Trunk ASR Reject</t>
  </si>
  <si>
    <t>% On Time Performance - LNP Only</t>
  </si>
  <si>
    <t>UNE LNP</t>
  </si>
  <si>
    <t>% On Time Provisioning - Trunks</t>
  </si>
  <si>
    <t>Mean Time To Repair - Total</t>
  </si>
  <si>
    <t>% Out of Service &gt; 2 Hours</t>
  </si>
  <si>
    <t>% Out of Service &gt; 4 Hours</t>
  </si>
  <si>
    <t>CLEC Trunks</t>
  </si>
  <si>
    <t>UNE Specials DS1</t>
  </si>
  <si>
    <t>% Missed Appointment - Verizon - Total</t>
  </si>
  <si>
    <t>UNE IOF</t>
  </si>
  <si>
    <t>% Change Management Notices Sent on Time</t>
  </si>
  <si>
    <t>PR-4-02-3112</t>
  </si>
  <si>
    <t>Midpoint</t>
  </si>
  <si>
    <t>One-Quarter Point</t>
  </si>
  <si>
    <t>Blank Perf. Score = No Activity</t>
  </si>
  <si>
    <t>UNE-L/Pre-qual Complx/LNP</t>
  </si>
  <si>
    <t>Resale POTS/Pre-qual Complx</t>
  </si>
  <si>
    <t>Web GUI</t>
  </si>
  <si>
    <t>% On Time LSRC - Flow-through</t>
  </si>
  <si>
    <t>% On Time LSRC/ASRC - No Facil Chk (Electr. No Flow-through)</t>
  </si>
  <si>
    <t>% On Time LSRC/ASRC - Facil Chk (Electr. No Flow-through)</t>
  </si>
  <si>
    <t>% On Time LSR Reject - Flow-through</t>
  </si>
  <si>
    <t>% On Time LSR/ASR Rej - No Facil Chk (Electr. No Flow-through)</t>
  </si>
  <si>
    <t>UNE 2W Digital</t>
  </si>
  <si>
    <t>UNE 2W xDSL Loops</t>
  </si>
  <si>
    <t>% On Time LSR/ASR Rej - Facil Chk (Electr. No Flow-through)</t>
  </si>
  <si>
    <t>% Provisioning Comp. Notifiers sent - 1 Business Day</t>
  </si>
  <si>
    <t>Resale/UNE (EDI)</t>
  </si>
  <si>
    <t>UNE-L</t>
  </si>
  <si>
    <t>UNE-L/Complex/LNP</t>
  </si>
  <si>
    <t>UNE-L New</t>
  </si>
  <si>
    <t>Resale/UNE 2W Digital</t>
  </si>
  <si>
    <t>UNE-L Basic HC</t>
  </si>
  <si>
    <t>UNE-L Large Job HC</t>
  </si>
  <si>
    <t>UNE-L Total HC</t>
  </si>
  <si>
    <t>% Completed in 1 Day - one (1) to five (5) Lines - No Dispatch</t>
  </si>
  <si>
    <t>Resale POTS Bus</t>
  </si>
  <si>
    <t>Resale POTS Res</t>
  </si>
  <si>
    <t>Resale POTS - Bus</t>
  </si>
  <si>
    <t>Resale POTS - Res</t>
  </si>
  <si>
    <t>Resale &amp; UNE</t>
  </si>
  <si>
    <t xml:space="preserve">Interconnect. Trunks  </t>
  </si>
  <si>
    <t xml:space="preserve"># of Final Trunk Groups Blocked 2 months </t>
  </si>
  <si>
    <t>UNE/RES Specials</t>
  </si>
  <si>
    <t>UNE/RES Specials DS0</t>
  </si>
  <si>
    <t>UNE/RES Specials DS1</t>
  </si>
  <si>
    <t>UNE/RES Specials DS3</t>
  </si>
  <si>
    <t>Change Notif./Conf. (Type 3,4,5)</t>
  </si>
  <si>
    <t>Resale/UNE</t>
  </si>
  <si>
    <t>UNE/RES Specials (Non DS0/DS0)</t>
  </si>
  <si>
    <t>UNE/RES Specials (DS1/DS3)</t>
  </si>
  <si>
    <t xml:space="preserve">Interconnect Trunks  </t>
  </si>
  <si>
    <t>Interconnect Trunks(&lt;=192 Forecast)</t>
  </si>
  <si>
    <t>VZ Inbound Aug Trunks(&lt;=192)</t>
  </si>
  <si>
    <t>Statistical Score formulas contained in the model are estimates using the modifed-z and modified-t formulas and do not reflect actual statistical score used on the official PAP report.  Official statististical scores are determined through FET or Permutation tests.</t>
  </si>
  <si>
    <t>Blank Stat. Score = Insufficient activity or no activity to perform a statistical test</t>
  </si>
  <si>
    <t>indicates insufficient activity or no activity</t>
  </si>
  <si>
    <t>This model is for illustration purposes only and is not intended to reflect all possible aspects of the Performance Assurance Plan</t>
  </si>
  <si>
    <t>IDR $/ qual miss</t>
  </si>
  <si>
    <t>Agg. $/ qual miss</t>
  </si>
  <si>
    <t>Total Dollars with Doubling</t>
  </si>
  <si>
    <t>Performance Assurance Plan - Verizon CT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</si>
</sst>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.0%"/>
    <numFmt numFmtId="166" formatCode="0.000"/>
    <numFmt numFmtId="167" formatCode="0.000%"/>
    <numFmt numFmtId="168" formatCode="0.0"/>
    <numFmt numFmtId="169" formatCode="&quot;$&quot;#,##0"/>
    <numFmt numFmtId="170" formatCode="#,##0.0000"/>
    <numFmt numFmtId="171" formatCode="#,##0.000"/>
    <numFmt numFmtId="172" formatCode="#,##0.0"/>
    <numFmt numFmtId="173" formatCode="_(&quot;$&quot;* #,##0.0_);_(&quot;$&quot;* \(#,##0.0\);_(&quot;$&quot;* &quot;-&quot;??_);_(@_)"/>
    <numFmt numFmtId="174" formatCode="_(&quot;$&quot;* #,##0_);_(&quot;$&quot;* \(#,##0\);_(&quot;$&quot;* &quot;-&quot;??_);_(@_)"/>
    <numFmt numFmtId="175" formatCode="_(* #,##0.0_);_(* \(#,##0.0\);_(* &quot;-&quot;??_);_(@_)"/>
    <numFmt numFmtId="176" formatCode="_(* #,##0_);_(* \(#,##0\);_(* &quot;-&quot;??_);_(@_)"/>
    <numFmt numFmtId="177" formatCode="0.0000"/>
    <numFmt numFmtId="178" formatCode="#,##0.00000"/>
    <numFmt numFmtId="179" formatCode="0.0000000"/>
    <numFmt numFmtId="180" formatCode="&quot;$&quot;#,##0.000000_);\(&quot;$&quot;#,##0.000000\)"/>
    <numFmt numFmtId="181" formatCode="#,###"/>
    <numFmt numFmtId="182" formatCode="0.0000000000000000%"/>
    <numFmt numFmtId="183" formatCode="0.00000000000000000000000%"/>
    <numFmt numFmtId="184" formatCode="mmmm\-yy"/>
    <numFmt numFmtId="185" formatCode="#,###.00"/>
    <numFmt numFmtId="186" formatCode="#,##0.0_);\(#,##0.0\)"/>
    <numFmt numFmtId="187" formatCode="000"/>
    <numFmt numFmtId="188" formatCode="_(* #,##0.000_);_(* \(#,##0.000\);_(* &quot;-&quot;??_);_(@_)"/>
    <numFmt numFmtId="189" formatCode="0_);\(0\)"/>
    <numFmt numFmtId="190" formatCode="0.000000"/>
    <numFmt numFmtId="191" formatCode="0.00000"/>
    <numFmt numFmtId="192" formatCode="_(* #,##0.0_);_(* \(#,##0.0\);_(* &quot;-&quot;?_);_(@_)"/>
    <numFmt numFmtId="193" formatCode="&quot;$&quot;#,##0.000"/>
    <numFmt numFmtId="194" formatCode="#,##0.0000_);\(#,##0.0000\)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[$₮-450]"/>
    <numFmt numFmtId="200" formatCode="&quot;$&quot;#,##0.00"/>
  </numFmts>
  <fonts count="66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24"/>
      <name val="Arial"/>
      <family val="2"/>
    </font>
    <font>
      <u val="single"/>
      <sz val="10"/>
      <color indexed="12"/>
      <name val="Arial"/>
      <family val="2"/>
    </font>
    <font>
      <b/>
      <sz val="9"/>
      <name val="Arial"/>
      <family val="2"/>
    </font>
    <font>
      <b/>
      <sz val="18"/>
      <name val="Arial"/>
      <family val="2"/>
    </font>
    <font>
      <sz val="12"/>
      <color indexed="8"/>
      <name val="Arial"/>
      <family val="2"/>
    </font>
    <font>
      <u val="single"/>
      <sz val="10"/>
      <name val="Arial"/>
      <family val="2"/>
    </font>
    <font>
      <sz val="8"/>
      <color indexed="10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u val="single"/>
      <sz val="9"/>
      <color indexed="36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24"/>
      <color indexed="10"/>
      <name val="Arial"/>
      <family val="2"/>
    </font>
    <font>
      <b/>
      <sz val="26"/>
      <color indexed="10"/>
      <name val="Arial"/>
      <family val="2"/>
    </font>
    <font>
      <i/>
      <sz val="12"/>
      <name val="Arial"/>
      <family val="2"/>
    </font>
    <font>
      <u val="doubleAccounting"/>
      <sz val="8"/>
      <name val="Arial"/>
      <family val="2"/>
    </font>
    <font>
      <u val="doubleAccounting"/>
      <sz val="10"/>
      <name val="Arial"/>
      <family val="2"/>
    </font>
    <font>
      <sz val="10"/>
      <name val="Tahoma"/>
      <family val="2"/>
    </font>
    <font>
      <sz val="11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7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3" fontId="0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4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496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4" fillId="0" borderId="0" xfId="0" applyFont="1" applyAlignment="1">
      <alignment/>
    </xf>
    <xf numFmtId="164" fontId="0" fillId="0" borderId="0" xfId="0" applyFill="1" applyAlignment="1">
      <alignment/>
    </xf>
    <xf numFmtId="164" fontId="0" fillId="0" borderId="0" xfId="0" applyAlignment="1">
      <alignment vertical="center"/>
    </xf>
    <xf numFmtId="164" fontId="0" fillId="0" borderId="0" xfId="0" applyBorder="1" applyAlignment="1">
      <alignment vertical="center"/>
    </xf>
    <xf numFmtId="164" fontId="4" fillId="0" borderId="0" xfId="0" applyFont="1" applyAlignment="1">
      <alignment vertical="center"/>
    </xf>
    <xf numFmtId="164" fontId="0" fillId="0" borderId="10" xfId="0" applyBorder="1" applyAlignment="1">
      <alignment/>
    </xf>
    <xf numFmtId="164" fontId="12" fillId="0" borderId="0" xfId="0" applyFont="1" applyAlignment="1">
      <alignment/>
    </xf>
    <xf numFmtId="1" fontId="7" fillId="33" borderId="0" xfId="0" applyNumberFormat="1" applyFont="1" applyFill="1" applyBorder="1" applyAlignment="1" quotePrefix="1">
      <alignment horizontal="right" vertical="center"/>
    </xf>
    <xf numFmtId="1" fontId="0" fillId="33" borderId="0" xfId="0" applyNumberFormat="1" applyFill="1" applyAlignment="1">
      <alignment/>
    </xf>
    <xf numFmtId="164" fontId="7" fillId="0" borderId="0" xfId="0" applyFont="1" applyAlignment="1">
      <alignment horizontal="center" vertical="center"/>
    </xf>
    <xf numFmtId="164" fontId="4" fillId="0" borderId="0" xfId="0" applyFont="1" applyAlignment="1">
      <alignment horizontal="center" wrapText="1"/>
    </xf>
    <xf numFmtId="187" fontId="0" fillId="0" borderId="0" xfId="0" applyNumberFormat="1" applyAlignment="1">
      <alignment/>
    </xf>
    <xf numFmtId="164" fontId="0" fillId="0" borderId="0" xfId="0" applyAlignment="1">
      <alignment horizontal="right"/>
    </xf>
    <xf numFmtId="164" fontId="15" fillId="0" borderId="0" xfId="0" applyFont="1" applyAlignment="1">
      <alignment horizontal="center" vertical="center"/>
    </xf>
    <xf numFmtId="164" fontId="16" fillId="0" borderId="0" xfId="0" applyFont="1" applyAlignment="1">
      <alignment horizontal="center" vertical="top"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Alignment="1">
      <alignment/>
    </xf>
    <xf numFmtId="164" fontId="4" fillId="0" borderId="0" xfId="0" applyFont="1" applyFill="1" applyBorder="1" applyAlignment="1">
      <alignment horizontal="left" vertical="center"/>
    </xf>
    <xf numFmtId="164" fontId="0" fillId="0" borderId="10" xfId="0" applyBorder="1" applyAlignment="1">
      <alignment horizontal="center"/>
    </xf>
    <xf numFmtId="0" fontId="4" fillId="0" borderId="0" xfId="59" applyNumberFormat="1" applyFont="1" applyFill="1" applyBorder="1" applyAlignment="1">
      <alignment horizontal="left" vertical="center" wrapText="1"/>
      <protection/>
    </xf>
    <xf numFmtId="164" fontId="7" fillId="0" borderId="0" xfId="0" applyFont="1" applyAlignment="1">
      <alignment horizontal="left" vertical="top"/>
    </xf>
    <xf numFmtId="177" fontId="4" fillId="34" borderId="11" xfId="0" applyNumberFormat="1" applyFont="1" applyFill="1" applyBorder="1" applyAlignment="1">
      <alignment horizontal="right" vertical="center"/>
    </xf>
    <xf numFmtId="177" fontId="4" fillId="34" borderId="12" xfId="0" applyNumberFormat="1" applyFont="1" applyFill="1" applyBorder="1" applyAlignment="1">
      <alignment horizontal="right" vertical="center"/>
    </xf>
    <xf numFmtId="181" fontId="10" fillId="0" borderId="13" xfId="42" applyNumberFormat="1" applyFont="1" applyFill="1" applyBorder="1" applyAlignment="1" applyProtection="1">
      <alignment horizontal="right" vertical="center"/>
      <protection/>
    </xf>
    <xf numFmtId="177" fontId="6" fillId="34" borderId="11" xfId="0" applyNumberFormat="1" applyFont="1" applyFill="1" applyBorder="1" applyAlignment="1">
      <alignment horizontal="right" vertical="center"/>
    </xf>
    <xf numFmtId="177" fontId="6" fillId="34" borderId="12" xfId="0" applyNumberFormat="1" applyFont="1" applyFill="1" applyBorder="1" applyAlignment="1">
      <alignment horizontal="right" vertical="center"/>
    </xf>
    <xf numFmtId="177" fontId="6" fillId="34" borderId="13" xfId="0" applyNumberFormat="1" applyFont="1" applyFill="1" applyBorder="1" applyAlignment="1">
      <alignment horizontal="right" vertical="center"/>
    </xf>
    <xf numFmtId="164" fontId="4" fillId="0" borderId="0" xfId="0" applyFont="1" applyBorder="1" applyAlignment="1">
      <alignment horizontal="right"/>
    </xf>
    <xf numFmtId="164" fontId="9" fillId="0" borderId="14" xfId="0" applyFont="1" applyFill="1" applyBorder="1" applyAlignment="1">
      <alignment horizontal="left" vertical="center"/>
    </xf>
    <xf numFmtId="164" fontId="4" fillId="0" borderId="11" xfId="0" applyFont="1" applyFill="1" applyBorder="1" applyAlignment="1">
      <alignment horizontal="center" vertical="center"/>
    </xf>
    <xf numFmtId="164" fontId="6" fillId="0" borderId="11" xfId="0" applyFont="1" applyFill="1" applyBorder="1" applyAlignment="1">
      <alignment horizontal="center" vertical="center"/>
    </xf>
    <xf numFmtId="164" fontId="4" fillId="0" borderId="12" xfId="0" applyFont="1" applyFill="1" applyBorder="1" applyAlignment="1">
      <alignment horizontal="center" vertical="center"/>
    </xf>
    <xf numFmtId="164" fontId="6" fillId="0" borderId="12" xfId="0" applyFont="1" applyFill="1" applyBorder="1" applyAlignment="1">
      <alignment horizontal="center" vertical="center"/>
    </xf>
    <xf numFmtId="164" fontId="4" fillId="0" borderId="13" xfId="0" applyFont="1" applyFill="1" applyBorder="1" applyAlignment="1">
      <alignment horizontal="center" vertical="center"/>
    </xf>
    <xf numFmtId="164" fontId="6" fillId="0" borderId="13" xfId="0" applyFont="1" applyFill="1" applyBorder="1" applyAlignment="1">
      <alignment horizontal="center" vertical="center"/>
    </xf>
    <xf numFmtId="164" fontId="4" fillId="0" borderId="12" xfId="0" applyFont="1" applyFill="1" applyBorder="1" applyAlignment="1">
      <alignment horizontal="left" vertical="center"/>
    </xf>
    <xf numFmtId="164" fontId="4" fillId="0" borderId="13" xfId="0" applyFont="1" applyFill="1" applyBorder="1" applyAlignment="1">
      <alignment horizontal="left" vertical="center"/>
    </xf>
    <xf numFmtId="164" fontId="6" fillId="0" borderId="14" xfId="0" applyFont="1" applyFill="1" applyBorder="1" applyAlignment="1">
      <alignment horizontal="center" vertical="center"/>
    </xf>
    <xf numFmtId="164" fontId="4" fillId="0" borderId="11" xfId="0" applyFont="1" applyFill="1" applyBorder="1" applyAlignment="1">
      <alignment horizontal="left" vertical="center"/>
    </xf>
    <xf numFmtId="164" fontId="7" fillId="0" borderId="10" xfId="0" applyFont="1" applyBorder="1" applyAlignment="1">
      <alignment horizontal="left" vertical="center"/>
    </xf>
    <xf numFmtId="164" fontId="16" fillId="0" borderId="10" xfId="0" applyFont="1" applyBorder="1" applyAlignment="1">
      <alignment horizontal="center" vertical="top"/>
    </xf>
    <xf numFmtId="164" fontId="6" fillId="0" borderId="10" xfId="0" applyFont="1" applyBorder="1" applyAlignment="1">
      <alignment horizontal="right"/>
    </xf>
    <xf numFmtId="1" fontId="7" fillId="33" borderId="10" xfId="0" applyNumberFormat="1" applyFont="1" applyFill="1" applyBorder="1" applyAlignment="1" quotePrefix="1">
      <alignment horizontal="right" vertical="center"/>
    </xf>
    <xf numFmtId="164" fontId="12" fillId="0" borderId="0" xfId="0" applyFont="1" applyAlignment="1">
      <alignment horizontal="left" vertical="center"/>
    </xf>
    <xf numFmtId="176" fontId="4" fillId="0" borderId="0" xfId="42" applyNumberFormat="1" applyFont="1" applyAlignment="1">
      <alignment vertical="center"/>
    </xf>
    <xf numFmtId="176" fontId="15" fillId="0" borderId="0" xfId="42" applyNumberFormat="1" applyFont="1" applyAlignment="1">
      <alignment horizontal="center" vertical="center"/>
    </xf>
    <xf numFmtId="164" fontId="0" fillId="0" borderId="0" xfId="0" applyAlignment="1">
      <alignment horizontal="left" vertical="center"/>
    </xf>
    <xf numFmtId="164" fontId="0" fillId="0" borderId="0" xfId="0" applyFill="1" applyAlignment="1">
      <alignment vertical="center"/>
    </xf>
    <xf numFmtId="164" fontId="0" fillId="0" borderId="0" xfId="0" applyFill="1" applyAlignment="1">
      <alignment horizontal="center" vertical="center"/>
    </xf>
    <xf numFmtId="1" fontId="0" fillId="33" borderId="0" xfId="0" applyNumberFormat="1" applyFill="1" applyAlignment="1">
      <alignment vertical="center"/>
    </xf>
    <xf numFmtId="177" fontId="4" fillId="0" borderId="15" xfId="0" applyNumberFormat="1" applyFont="1" applyBorder="1" applyAlignment="1">
      <alignment vertical="center"/>
    </xf>
    <xf numFmtId="184" fontId="5" fillId="0" borderId="0" xfId="0" applyNumberFormat="1" applyFont="1" applyBorder="1" applyAlignment="1" quotePrefix="1">
      <alignment horizontal="right" vertical="center"/>
    </xf>
    <xf numFmtId="0" fontId="4" fillId="0" borderId="0" xfId="59" applyFont="1" applyFill="1" applyBorder="1" applyAlignment="1">
      <alignment horizontal="left" vertical="center"/>
      <protection/>
    </xf>
    <xf numFmtId="3" fontId="0" fillId="0" borderId="0" xfId="60" applyNumberFormat="1" applyFont="1" applyBorder="1" applyAlignment="1">
      <alignment horizontal="center" vertical="center"/>
      <protection/>
    </xf>
    <xf numFmtId="169" fontId="0" fillId="0" borderId="0" xfId="44" applyNumberFormat="1" applyFont="1" applyBorder="1" applyAlignment="1">
      <alignment vertical="center"/>
    </xf>
    <xf numFmtId="3" fontId="0" fillId="0" borderId="0" xfId="60" applyFont="1" applyBorder="1" applyAlignment="1">
      <alignment vertical="center"/>
      <protection/>
    </xf>
    <xf numFmtId="164" fontId="0" fillId="0" borderId="0" xfId="0" applyFont="1" applyBorder="1" applyAlignment="1">
      <alignment vertical="center"/>
    </xf>
    <xf numFmtId="164" fontId="0" fillId="0" borderId="0" xfId="0" applyFont="1" applyBorder="1" applyAlignment="1">
      <alignment horizontal="left" vertical="center"/>
    </xf>
    <xf numFmtId="164" fontId="0" fillId="0" borderId="0" xfId="0" applyFont="1" applyBorder="1" applyAlignment="1">
      <alignment horizontal="center" vertical="center"/>
    </xf>
    <xf numFmtId="44" fontId="17" fillId="0" borderId="0" xfId="44" applyFont="1" applyBorder="1" applyAlignment="1">
      <alignment vertical="center"/>
    </xf>
    <xf numFmtId="180" fontId="17" fillId="0" borderId="0" xfId="44" applyNumberFormat="1" applyFont="1" applyBorder="1" applyAlignment="1">
      <alignment vertical="center"/>
    </xf>
    <xf numFmtId="164" fontId="12" fillId="0" borderId="0" xfId="0" applyFont="1" applyFill="1" applyAlignment="1">
      <alignment horizontal="left" vertical="center"/>
    </xf>
    <xf numFmtId="164" fontId="5" fillId="0" borderId="0" xfId="0" applyFont="1" applyAlignment="1">
      <alignment horizontal="center" vertical="top"/>
    </xf>
    <xf numFmtId="177" fontId="4" fillId="0" borderId="10" xfId="0" applyNumberFormat="1" applyFont="1" applyBorder="1" applyAlignment="1">
      <alignment/>
    </xf>
    <xf numFmtId="168" fontId="4" fillId="33" borderId="0" xfId="0" applyNumberFormat="1" applyFont="1" applyFill="1" applyBorder="1" applyAlignment="1">
      <alignment horizontal="center" vertical="center"/>
    </xf>
    <xf numFmtId="168" fontId="12" fillId="0" borderId="0" xfId="0" applyNumberFormat="1" applyFont="1" applyAlignment="1">
      <alignment horizontal="center" vertical="center"/>
    </xf>
    <xf numFmtId="168" fontId="12" fillId="33" borderId="0" xfId="0" applyNumberFormat="1" applyFont="1" applyFill="1" applyBorder="1" applyAlignment="1">
      <alignment horizontal="center" vertical="center"/>
    </xf>
    <xf numFmtId="168" fontId="12" fillId="33" borderId="0" xfId="0" applyNumberFormat="1" applyFont="1" applyFill="1" applyAlignment="1">
      <alignment vertical="center"/>
    </xf>
    <xf numFmtId="164" fontId="1" fillId="0" borderId="0" xfId="0" applyFont="1" applyAlignment="1">
      <alignment horizontal="right" vertical="top"/>
    </xf>
    <xf numFmtId="164" fontId="4" fillId="0" borderId="10" xfId="0" applyFont="1" applyBorder="1" applyAlignment="1">
      <alignment horizontal="left" wrapText="1"/>
    </xf>
    <xf numFmtId="164" fontId="6" fillId="0" borderId="0" xfId="0" applyFont="1" applyBorder="1" applyAlignment="1">
      <alignment horizontal="center" wrapText="1"/>
    </xf>
    <xf numFmtId="164" fontId="4" fillId="33" borderId="0" xfId="0" applyFont="1" applyFill="1" applyBorder="1" applyAlignment="1">
      <alignment horizontal="center" wrapText="1"/>
    </xf>
    <xf numFmtId="164" fontId="4" fillId="0" borderId="0" xfId="0" applyFont="1" applyBorder="1" applyAlignment="1">
      <alignment horizontal="center" wrapText="1"/>
    </xf>
    <xf numFmtId="177" fontId="6" fillId="0" borderId="0" xfId="0" applyNumberFormat="1" applyFont="1" applyAlignment="1">
      <alignment horizontal="center" wrapText="1"/>
    </xf>
    <xf numFmtId="1" fontId="6" fillId="33" borderId="0" xfId="0" applyNumberFormat="1" applyFont="1" applyFill="1" applyBorder="1" applyAlignment="1">
      <alignment horizontal="center" wrapText="1"/>
    </xf>
    <xf numFmtId="164" fontId="6" fillId="0" borderId="0" xfId="0" applyFont="1" applyAlignment="1">
      <alignment horizontal="center" wrapText="1"/>
    </xf>
    <xf numFmtId="164" fontId="12" fillId="35" borderId="0" xfId="0" applyFont="1" applyFill="1" applyAlignment="1">
      <alignment horizontal="left" vertical="center"/>
    </xf>
    <xf numFmtId="164" fontId="21" fillId="0" borderId="11" xfId="0" applyFont="1" applyFill="1" applyBorder="1" applyAlignment="1">
      <alignment horizontal="left" vertical="center"/>
    </xf>
    <xf numFmtId="164" fontId="21" fillId="0" borderId="12" xfId="0" applyFont="1" applyFill="1" applyBorder="1" applyAlignment="1">
      <alignment horizontal="left" vertical="center"/>
    </xf>
    <xf numFmtId="164" fontId="21" fillId="0" borderId="13" xfId="0" applyFont="1" applyFill="1" applyBorder="1" applyAlignment="1">
      <alignment horizontal="left" vertical="center"/>
    </xf>
    <xf numFmtId="164" fontId="20" fillId="0" borderId="11" xfId="0" applyFont="1" applyFill="1" applyBorder="1" applyAlignment="1">
      <alignment horizontal="left" vertical="center"/>
    </xf>
    <xf numFmtId="164" fontId="20" fillId="0" borderId="12" xfId="0" applyFont="1" applyFill="1" applyBorder="1" applyAlignment="1">
      <alignment horizontal="left" vertical="center"/>
    </xf>
    <xf numFmtId="164" fontId="20" fillId="0" borderId="13" xfId="0" applyFont="1" applyFill="1" applyBorder="1" applyAlignment="1">
      <alignment horizontal="left" vertical="center"/>
    </xf>
    <xf numFmtId="164" fontId="21" fillId="0" borderId="14" xfId="0" applyFont="1" applyFill="1" applyBorder="1" applyAlignment="1">
      <alignment horizontal="left" vertical="center"/>
    </xf>
    <xf numFmtId="174" fontId="4" fillId="0" borderId="0" xfId="44" applyNumberFormat="1" applyFont="1" applyAlignment="1">
      <alignment/>
    </xf>
    <xf numFmtId="164" fontId="10" fillId="0" borderId="0" xfId="0" applyFont="1" applyAlignment="1">
      <alignment horizontal="center" wrapText="1"/>
    </xf>
    <xf numFmtId="164" fontId="24" fillId="0" borderId="0" xfId="0" applyFont="1" applyFill="1" applyAlignment="1">
      <alignment vertical="center"/>
    </xf>
    <xf numFmtId="164" fontId="24" fillId="0" borderId="0" xfId="0" applyFont="1" applyAlignment="1">
      <alignment vertical="center"/>
    </xf>
    <xf numFmtId="164" fontId="24" fillId="0" borderId="15" xfId="0" applyFont="1" applyBorder="1" applyAlignment="1">
      <alignment vertical="center"/>
    </xf>
    <xf numFmtId="1" fontId="4" fillId="33" borderId="0" xfId="0" applyNumberFormat="1" applyFont="1" applyFill="1" applyBorder="1" applyAlignment="1">
      <alignment vertical="center"/>
    </xf>
    <xf numFmtId="164" fontId="27" fillId="0" borderId="0" xfId="0" applyFont="1" applyAlignment="1">
      <alignment vertical="center"/>
    </xf>
    <xf numFmtId="164" fontId="27" fillId="0" borderId="0" xfId="0" applyFont="1" applyAlignment="1">
      <alignment/>
    </xf>
    <xf numFmtId="164" fontId="27" fillId="0" borderId="0" xfId="0" applyFont="1" applyAlignment="1">
      <alignment horizontal="center"/>
    </xf>
    <xf numFmtId="177" fontId="2" fillId="0" borderId="0" xfId="0" applyNumberFormat="1" applyFont="1" applyAlignment="1">
      <alignment/>
    </xf>
    <xf numFmtId="174" fontId="4" fillId="0" borderId="16" xfId="44" applyNumberFormat="1" applyFont="1" applyBorder="1" applyAlignment="1">
      <alignment/>
    </xf>
    <xf numFmtId="164" fontId="0" fillId="36" borderId="0" xfId="0" applyFill="1" applyBorder="1" applyAlignment="1">
      <alignment vertical="center"/>
    </xf>
    <xf numFmtId="164" fontId="13" fillId="36" borderId="0" xfId="0" applyFont="1" applyFill="1" applyBorder="1" applyAlignment="1">
      <alignment horizontal="center" vertical="center"/>
    </xf>
    <xf numFmtId="164" fontId="4" fillId="36" borderId="0" xfId="0" applyFont="1" applyFill="1" applyBorder="1" applyAlignment="1">
      <alignment vertical="center"/>
    </xf>
    <xf numFmtId="164" fontId="4" fillId="36" borderId="0" xfId="0" applyFont="1" applyFill="1" applyBorder="1" applyAlignment="1">
      <alignment horizontal="left" vertical="center" wrapText="1"/>
    </xf>
    <xf numFmtId="164" fontId="0" fillId="36" borderId="0" xfId="0" applyFont="1" applyFill="1" applyBorder="1" applyAlignment="1">
      <alignment vertical="center"/>
    </xf>
    <xf numFmtId="2" fontId="6" fillId="36" borderId="0" xfId="0" applyNumberFormat="1" applyFont="1" applyFill="1" applyBorder="1" applyAlignment="1">
      <alignment horizontal="right" vertical="center"/>
    </xf>
    <xf numFmtId="2" fontId="6" fillId="34" borderId="0" xfId="0" applyNumberFormat="1" applyFont="1" applyFill="1" applyBorder="1" applyAlignment="1">
      <alignment horizontal="right" vertical="center"/>
    </xf>
    <xf numFmtId="164" fontId="6" fillId="36" borderId="0" xfId="0" applyFont="1" applyFill="1" applyBorder="1" applyAlignment="1">
      <alignment horizontal="left" vertical="center" wrapText="1"/>
    </xf>
    <xf numFmtId="165" fontId="6" fillId="36" borderId="0" xfId="0" applyNumberFormat="1" applyFont="1" applyFill="1" applyBorder="1" applyAlignment="1" applyProtection="1">
      <alignment horizontal="center" vertical="center"/>
      <protection/>
    </xf>
    <xf numFmtId="164" fontId="4" fillId="36" borderId="0" xfId="0" applyFont="1" applyFill="1" applyBorder="1" applyAlignment="1">
      <alignment horizontal="center" vertical="center"/>
    </xf>
    <xf numFmtId="164" fontId="12" fillId="36" borderId="0" xfId="0" applyFont="1" applyFill="1" applyBorder="1" applyAlignment="1">
      <alignment horizontal="center" vertical="center" wrapText="1"/>
    </xf>
    <xf numFmtId="177" fontId="4" fillId="36" borderId="0" xfId="0" applyNumberFormat="1" applyFont="1" applyFill="1" applyBorder="1" applyAlignment="1">
      <alignment horizontal="center" vertical="center"/>
    </xf>
    <xf numFmtId="177" fontId="12" fillId="36" borderId="0" xfId="0" applyNumberFormat="1" applyFont="1" applyFill="1" applyBorder="1" applyAlignment="1">
      <alignment horizontal="center" vertical="center"/>
    </xf>
    <xf numFmtId="177" fontId="4" fillId="0" borderId="0" xfId="0" applyNumberFormat="1" applyFont="1" applyBorder="1" applyAlignment="1">
      <alignment/>
    </xf>
    <xf numFmtId="177" fontId="2" fillId="0" borderId="0" xfId="0" applyNumberFormat="1" applyFont="1" applyBorder="1" applyAlignment="1">
      <alignment vertical="center"/>
    </xf>
    <xf numFmtId="177" fontId="2" fillId="0" borderId="0" xfId="0" applyNumberFormat="1" applyFont="1" applyBorder="1" applyAlignment="1">
      <alignment/>
    </xf>
    <xf numFmtId="164" fontId="5" fillId="0" borderId="0" xfId="0" applyFont="1" applyBorder="1" applyAlignment="1" quotePrefix="1">
      <alignment vertical="center"/>
    </xf>
    <xf numFmtId="187" fontId="12" fillId="0" borderId="0" xfId="0" applyNumberFormat="1" applyFont="1" applyAlignment="1">
      <alignment/>
    </xf>
    <xf numFmtId="164" fontId="12" fillId="0" borderId="0" xfId="0" applyFont="1" applyAlignment="1">
      <alignment horizontal="right"/>
    </xf>
    <xf numFmtId="10" fontId="12" fillId="0" borderId="0" xfId="63" applyNumberFormat="1" applyFont="1" applyAlignment="1">
      <alignment horizontal="right"/>
    </xf>
    <xf numFmtId="1" fontId="12" fillId="0" borderId="0" xfId="0" applyNumberFormat="1" applyFont="1" applyAlignment="1">
      <alignment/>
    </xf>
    <xf numFmtId="176" fontId="12" fillId="0" borderId="0" xfId="42" applyNumberFormat="1" applyFont="1" applyAlignment="1">
      <alignment/>
    </xf>
    <xf numFmtId="176" fontId="19" fillId="0" borderId="17" xfId="42" applyNumberFormat="1" applyFont="1" applyBorder="1" applyAlignment="1">
      <alignment horizontal="center" vertical="center"/>
    </xf>
    <xf numFmtId="10" fontId="12" fillId="0" borderId="0" xfId="63" applyNumberFormat="1" applyFont="1" applyBorder="1" applyAlignment="1">
      <alignment horizontal="right" vertical="center"/>
    </xf>
    <xf numFmtId="176" fontId="12" fillId="0" borderId="16" xfId="42" applyNumberFormat="1" applyFont="1" applyBorder="1" applyAlignment="1">
      <alignment vertical="center"/>
    </xf>
    <xf numFmtId="10" fontId="28" fillId="0" borderId="10" xfId="63" applyNumberFormat="1" applyFont="1" applyBorder="1" applyAlignment="1">
      <alignment horizontal="center"/>
    </xf>
    <xf numFmtId="176" fontId="28" fillId="0" borderId="18" xfId="42" applyNumberFormat="1" applyFont="1" applyBorder="1" applyAlignment="1">
      <alignment horizontal="center"/>
    </xf>
    <xf numFmtId="164" fontId="4" fillId="0" borderId="19" xfId="0" applyFont="1" applyBorder="1" applyAlignment="1">
      <alignment horizontal="left" vertical="top"/>
    </xf>
    <xf numFmtId="164" fontId="4" fillId="0" borderId="20" xfId="0" applyFont="1" applyBorder="1" applyAlignment="1">
      <alignment/>
    </xf>
    <xf numFmtId="164" fontId="4" fillId="0" borderId="21" xfId="0" applyFont="1" applyBorder="1" applyAlignment="1">
      <alignment horizontal="right" vertical="top"/>
    </xf>
    <xf numFmtId="187" fontId="4" fillId="33" borderId="12" xfId="0" applyNumberFormat="1" applyFont="1" applyFill="1" applyBorder="1" applyAlignment="1">
      <alignment/>
    </xf>
    <xf numFmtId="164" fontId="4" fillId="33" borderId="0" xfId="0" applyFont="1" applyFill="1" applyBorder="1" applyAlignment="1">
      <alignment horizontal="right"/>
    </xf>
    <xf numFmtId="164" fontId="4" fillId="33" borderId="18" xfId="0" applyFont="1" applyFill="1" applyBorder="1" applyAlignment="1">
      <alignment horizontal="center" wrapText="1"/>
    </xf>
    <xf numFmtId="187" fontId="4" fillId="37" borderId="14" xfId="0" applyNumberFormat="1" applyFont="1" applyFill="1" applyBorder="1" applyAlignment="1">
      <alignment horizontal="center" vertical="center"/>
    </xf>
    <xf numFmtId="176" fontId="10" fillId="37" borderId="20" xfId="42" applyNumberFormat="1" applyFont="1" applyFill="1" applyBorder="1" applyAlignment="1">
      <alignment horizontal="right" vertical="center"/>
    </xf>
    <xf numFmtId="174" fontId="4" fillId="37" borderId="21" xfId="44" applyNumberFormat="1" applyFont="1" applyFill="1" applyBorder="1" applyAlignment="1">
      <alignment horizontal="right" vertical="center"/>
    </xf>
    <xf numFmtId="164" fontId="0" fillId="0" borderId="0" xfId="0" applyBorder="1" applyAlignment="1">
      <alignment/>
    </xf>
    <xf numFmtId="164" fontId="4" fillId="0" borderId="0" xfId="0" applyFont="1" applyFill="1" applyBorder="1" applyAlignment="1">
      <alignment horizontal="right"/>
    </xf>
    <xf numFmtId="176" fontId="10" fillId="0" borderId="0" xfId="42" applyNumberFormat="1" applyFont="1" applyFill="1" applyBorder="1" applyAlignment="1">
      <alignment horizontal="right" vertical="center"/>
    </xf>
    <xf numFmtId="164" fontId="4" fillId="0" borderId="0" xfId="0" applyFont="1" applyFill="1" applyBorder="1" applyAlignment="1">
      <alignment horizontal="right" vertical="center"/>
    </xf>
    <xf numFmtId="174" fontId="4" fillId="0" borderId="0" xfId="44" applyNumberFormat="1" applyFont="1" applyFill="1" applyBorder="1" applyAlignment="1">
      <alignment horizontal="right" vertical="center"/>
    </xf>
    <xf numFmtId="10" fontId="4" fillId="0" borderId="0" xfId="63" applyNumberFormat="1" applyFont="1" applyFill="1" applyBorder="1" applyAlignment="1">
      <alignment horizontal="right" vertical="center"/>
    </xf>
    <xf numFmtId="176" fontId="4" fillId="0" borderId="0" xfId="42" applyNumberFormat="1" applyFont="1" applyFill="1" applyBorder="1" applyAlignment="1">
      <alignment vertical="center"/>
    </xf>
    <xf numFmtId="10" fontId="29" fillId="0" borderId="0" xfId="63" applyNumberFormat="1" applyFont="1" applyFill="1" applyBorder="1" applyAlignment="1">
      <alignment horizontal="center"/>
    </xf>
    <xf numFmtId="176" fontId="29" fillId="0" borderId="0" xfId="42" applyNumberFormat="1" applyFont="1" applyFill="1" applyBorder="1" applyAlignment="1">
      <alignment horizontal="center"/>
    </xf>
    <xf numFmtId="187" fontId="4" fillId="0" borderId="0" xfId="0" applyNumberFormat="1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/>
    </xf>
    <xf numFmtId="164" fontId="4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/>
    </xf>
    <xf numFmtId="187" fontId="12" fillId="0" borderId="13" xfId="0" applyNumberFormat="1" applyFont="1" applyBorder="1" applyAlignment="1">
      <alignment horizontal="center" vertical="center"/>
    </xf>
    <xf numFmtId="164" fontId="12" fillId="0" borderId="0" xfId="0" applyFont="1" applyBorder="1" applyAlignment="1">
      <alignment horizontal="left" vertical="center"/>
    </xf>
    <xf numFmtId="164" fontId="12" fillId="0" borderId="0" xfId="0" applyFont="1" applyFill="1" applyBorder="1" applyAlignment="1">
      <alignment horizontal="left" vertical="center"/>
    </xf>
    <xf numFmtId="164" fontId="4" fillId="0" borderId="10" xfId="0" applyFont="1" applyFill="1" applyBorder="1" applyAlignment="1">
      <alignment horizontal="left" vertical="center"/>
    </xf>
    <xf numFmtId="177" fontId="4" fillId="34" borderId="13" xfId="0" applyNumberFormat="1" applyFont="1" applyFill="1" applyBorder="1" applyAlignment="1">
      <alignment horizontal="right" vertical="center"/>
    </xf>
    <xf numFmtId="164" fontId="4" fillId="0" borderId="15" xfId="0" applyFont="1" applyFill="1" applyBorder="1" applyAlignment="1">
      <alignment horizontal="left" vertical="center"/>
    </xf>
    <xf numFmtId="2" fontId="10" fillId="34" borderId="11" xfId="0" applyNumberFormat="1" applyFont="1" applyFill="1" applyBorder="1" applyAlignment="1">
      <alignment horizontal="right" vertical="center"/>
    </xf>
    <xf numFmtId="2" fontId="10" fillId="34" borderId="12" xfId="0" applyNumberFormat="1" applyFont="1" applyFill="1" applyBorder="1" applyAlignment="1">
      <alignment horizontal="right" vertical="center"/>
    </xf>
    <xf numFmtId="181" fontId="10" fillId="34" borderId="11" xfId="0" applyNumberFormat="1" applyFont="1" applyFill="1" applyBorder="1" applyAlignment="1">
      <alignment horizontal="right" vertical="center"/>
    </xf>
    <xf numFmtId="181" fontId="10" fillId="34" borderId="12" xfId="0" applyNumberFormat="1" applyFont="1" applyFill="1" applyBorder="1" applyAlignment="1">
      <alignment horizontal="right" vertical="center"/>
    </xf>
    <xf numFmtId="181" fontId="10" fillId="34" borderId="12" xfId="42" applyNumberFormat="1" applyFont="1" applyFill="1" applyBorder="1" applyAlignment="1">
      <alignment horizontal="right" vertical="center"/>
    </xf>
    <xf numFmtId="181" fontId="10" fillId="34" borderId="13" xfId="42" applyNumberFormat="1" applyFont="1" applyFill="1" applyBorder="1" applyAlignment="1">
      <alignment horizontal="right" vertical="center"/>
    </xf>
    <xf numFmtId="2" fontId="10" fillId="34" borderId="13" xfId="0" applyNumberFormat="1" applyFont="1" applyFill="1" applyBorder="1" applyAlignment="1">
      <alignment horizontal="right" vertical="center"/>
    </xf>
    <xf numFmtId="181" fontId="10" fillId="34" borderId="13" xfId="0" applyNumberFormat="1" applyFont="1" applyFill="1" applyBorder="1" applyAlignment="1">
      <alignment horizontal="right" vertical="center"/>
    </xf>
    <xf numFmtId="181" fontId="10" fillId="34" borderId="11" xfId="42" applyNumberFormat="1" applyFont="1" applyFill="1" applyBorder="1" applyAlignment="1" applyProtection="1">
      <alignment horizontal="right" vertical="center"/>
      <protection/>
    </xf>
    <xf numFmtId="181" fontId="10" fillId="34" borderId="12" xfId="42" applyNumberFormat="1" applyFont="1" applyFill="1" applyBorder="1" applyAlignment="1" applyProtection="1">
      <alignment horizontal="right" vertical="center"/>
      <protection/>
    </xf>
    <xf numFmtId="181" fontId="10" fillId="34" borderId="13" xfId="42" applyNumberFormat="1" applyFont="1" applyFill="1" applyBorder="1" applyAlignment="1" applyProtection="1">
      <alignment horizontal="right" vertical="center"/>
      <protection/>
    </xf>
    <xf numFmtId="2" fontId="10" fillId="34" borderId="12" xfId="0" applyNumberFormat="1" applyFont="1" applyFill="1" applyBorder="1" applyAlignment="1" quotePrefix="1">
      <alignment horizontal="right" vertical="center"/>
    </xf>
    <xf numFmtId="164" fontId="4" fillId="34" borderId="14" xfId="0" applyFont="1" applyFill="1" applyBorder="1" applyAlignment="1">
      <alignment horizontal="center" vertical="center"/>
    </xf>
    <xf numFmtId="164" fontId="4" fillId="34" borderId="11" xfId="0" applyFont="1" applyFill="1" applyBorder="1" applyAlignment="1">
      <alignment horizontal="center" vertical="center"/>
    </xf>
    <xf numFmtId="166" fontId="4" fillId="34" borderId="11" xfId="0" applyNumberFormat="1" applyFont="1" applyFill="1" applyBorder="1" applyAlignment="1">
      <alignment horizontal="center" vertical="center"/>
    </xf>
    <xf numFmtId="164" fontId="4" fillId="34" borderId="12" xfId="0" applyFont="1" applyFill="1" applyBorder="1" applyAlignment="1">
      <alignment horizontal="center" vertical="center"/>
    </xf>
    <xf numFmtId="166" fontId="4" fillId="34" borderId="12" xfId="0" applyNumberFormat="1" applyFont="1" applyFill="1" applyBorder="1" applyAlignment="1">
      <alignment horizontal="center" vertical="center"/>
    </xf>
    <xf numFmtId="164" fontId="4" fillId="34" borderId="13" xfId="0" applyFont="1" applyFill="1" applyBorder="1" applyAlignment="1">
      <alignment horizontal="center" vertical="center"/>
    </xf>
    <xf numFmtId="166" fontId="4" fillId="34" borderId="13" xfId="0" applyNumberFormat="1" applyFont="1" applyFill="1" applyBorder="1" applyAlignment="1">
      <alignment horizontal="center" vertical="center"/>
    </xf>
    <xf numFmtId="1" fontId="6" fillId="34" borderId="14" xfId="0" applyNumberFormat="1" applyFont="1" applyFill="1" applyBorder="1" applyAlignment="1">
      <alignment horizontal="center" vertical="center"/>
    </xf>
    <xf numFmtId="166" fontId="6" fillId="34" borderId="14" xfId="0" applyNumberFormat="1" applyFont="1" applyFill="1" applyBorder="1" applyAlignment="1">
      <alignment horizontal="right" vertical="center"/>
    </xf>
    <xf numFmtId="166" fontId="4" fillId="34" borderId="14" xfId="0" applyNumberFormat="1" applyFont="1" applyFill="1" applyBorder="1" applyAlignment="1">
      <alignment horizontal="center" vertical="center"/>
    </xf>
    <xf numFmtId="166" fontId="4" fillId="34" borderId="14" xfId="0" applyNumberFormat="1" applyFont="1" applyFill="1" applyBorder="1" applyAlignment="1">
      <alignment horizontal="right" vertical="center"/>
    </xf>
    <xf numFmtId="2" fontId="10" fillId="34" borderId="14" xfId="0" applyNumberFormat="1" applyFont="1" applyFill="1" applyBorder="1" applyAlignment="1">
      <alignment horizontal="right" vertical="center"/>
    </xf>
    <xf numFmtId="181" fontId="10" fillId="34" borderId="11" xfId="42" applyNumberFormat="1" applyFont="1" applyFill="1" applyBorder="1" applyAlignment="1">
      <alignment horizontal="right" vertical="center"/>
    </xf>
    <xf numFmtId="181" fontId="10" fillId="34" borderId="14" xfId="0" applyNumberFormat="1" applyFont="1" applyFill="1" applyBorder="1" applyAlignment="1">
      <alignment vertical="center"/>
    </xf>
    <xf numFmtId="2" fontId="10" fillId="34" borderId="12" xfId="42" applyNumberFormat="1" applyFont="1" applyFill="1" applyBorder="1" applyAlignment="1">
      <alignment horizontal="right" vertical="center"/>
    </xf>
    <xf numFmtId="2" fontId="10" fillId="34" borderId="11" xfId="0" applyNumberFormat="1" applyFont="1" applyFill="1" applyBorder="1" applyAlignment="1">
      <alignment vertical="center"/>
    </xf>
    <xf numFmtId="2" fontId="10" fillId="34" borderId="12" xfId="0" applyNumberFormat="1" applyFont="1" applyFill="1" applyBorder="1" applyAlignment="1">
      <alignment vertical="center"/>
    </xf>
    <xf numFmtId="2" fontId="10" fillId="34" borderId="13" xfId="0" applyNumberFormat="1" applyFont="1" applyFill="1" applyBorder="1" applyAlignment="1">
      <alignment vertical="center"/>
    </xf>
    <xf numFmtId="1" fontId="10" fillId="34" borderId="11" xfId="0" applyNumberFormat="1" applyFont="1" applyFill="1" applyBorder="1" applyAlignment="1">
      <alignment horizontal="center" vertical="center"/>
    </xf>
    <xf numFmtId="1" fontId="10" fillId="34" borderId="13" xfId="0" applyNumberFormat="1" applyFont="1" applyFill="1" applyBorder="1" applyAlignment="1">
      <alignment horizontal="center" vertical="center"/>
    </xf>
    <xf numFmtId="3" fontId="10" fillId="34" borderId="12" xfId="42" applyNumberFormat="1" applyFont="1" applyFill="1" applyBorder="1" applyAlignment="1" applyProtection="1">
      <alignment horizontal="right" vertical="center"/>
      <protection/>
    </xf>
    <xf numFmtId="3" fontId="10" fillId="34" borderId="13" xfId="42" applyNumberFormat="1" applyFont="1" applyFill="1" applyBorder="1" applyAlignment="1" applyProtection="1">
      <alignment horizontal="right" vertical="center"/>
      <protection/>
    </xf>
    <xf numFmtId="3" fontId="10" fillId="34" borderId="11" xfId="42" applyNumberFormat="1" applyFont="1" applyFill="1" applyBorder="1" applyAlignment="1" applyProtection="1">
      <alignment vertical="center"/>
      <protection/>
    </xf>
    <xf numFmtId="3" fontId="10" fillId="34" borderId="12" xfId="42" applyNumberFormat="1" applyFont="1" applyFill="1" applyBorder="1" applyAlignment="1" applyProtection="1">
      <alignment vertical="center"/>
      <protection/>
    </xf>
    <xf numFmtId="3" fontId="10" fillId="34" borderId="13" xfId="42" applyNumberFormat="1" applyFont="1" applyFill="1" applyBorder="1" applyAlignment="1" applyProtection="1">
      <alignment vertical="center"/>
      <protection/>
    </xf>
    <xf numFmtId="3" fontId="10" fillId="34" borderId="11" xfId="42" applyNumberFormat="1" applyFont="1" applyFill="1" applyBorder="1" applyAlignment="1" applyProtection="1">
      <alignment horizontal="right" vertical="center"/>
      <protection/>
    </xf>
    <xf numFmtId="1" fontId="10" fillId="34" borderId="12" xfId="0" applyNumberFormat="1" applyFont="1" applyFill="1" applyBorder="1" applyAlignment="1">
      <alignment horizontal="right" vertical="center"/>
    </xf>
    <xf numFmtId="1" fontId="10" fillId="34" borderId="13" xfId="0" applyNumberFormat="1" applyFont="1" applyFill="1" applyBorder="1" applyAlignment="1">
      <alignment horizontal="right" vertical="center"/>
    </xf>
    <xf numFmtId="4" fontId="10" fillId="34" borderId="11" xfId="42" applyNumberFormat="1" applyFont="1" applyFill="1" applyBorder="1" applyAlignment="1" applyProtection="1">
      <alignment vertical="center"/>
      <protection/>
    </xf>
    <xf numFmtId="3" fontId="10" fillId="34" borderId="11" xfId="0" applyNumberFormat="1" applyFont="1" applyFill="1" applyBorder="1" applyAlignment="1">
      <alignment horizontal="right" vertical="center"/>
    </xf>
    <xf numFmtId="3" fontId="10" fillId="34" borderId="12" xfId="0" applyNumberFormat="1" applyFont="1" applyFill="1" applyBorder="1" applyAlignment="1">
      <alignment horizontal="right" vertical="center"/>
    </xf>
    <xf numFmtId="3" fontId="10" fillId="34" borderId="13" xfId="0" applyNumberFormat="1" applyFont="1" applyFill="1" applyBorder="1" applyAlignment="1">
      <alignment horizontal="right" vertical="center"/>
    </xf>
    <xf numFmtId="3" fontId="10" fillId="34" borderId="13" xfId="0" applyNumberFormat="1" applyFont="1" applyFill="1" applyBorder="1" applyAlignment="1">
      <alignment vertical="center"/>
    </xf>
    <xf numFmtId="164" fontId="24" fillId="38" borderId="14" xfId="0" applyFont="1" applyFill="1" applyBorder="1" applyAlignment="1">
      <alignment vertical="center"/>
    </xf>
    <xf numFmtId="177" fontId="0" fillId="38" borderId="14" xfId="0" applyNumberFormat="1" applyFill="1" applyBorder="1" applyAlignment="1">
      <alignment vertical="center"/>
    </xf>
    <xf numFmtId="181" fontId="10" fillId="38" borderId="11" xfId="0" applyNumberFormat="1" applyFont="1" applyFill="1" applyBorder="1" applyAlignment="1" applyProtection="1">
      <alignment horizontal="center" vertical="center"/>
      <protection/>
    </xf>
    <xf numFmtId="181" fontId="10" fillId="38" borderId="12" xfId="0" applyNumberFormat="1" applyFont="1" applyFill="1" applyBorder="1" applyAlignment="1" applyProtection="1">
      <alignment horizontal="center" vertical="center"/>
      <protection/>
    </xf>
    <xf numFmtId="181" fontId="25" fillId="38" borderId="12" xfId="0" applyNumberFormat="1" applyFont="1" applyFill="1" applyBorder="1" applyAlignment="1">
      <alignment horizontal="center" vertical="center"/>
    </xf>
    <xf numFmtId="181" fontId="10" fillId="38" borderId="13" xfId="0" applyNumberFormat="1" applyFont="1" applyFill="1" applyBorder="1" applyAlignment="1" applyProtection="1">
      <alignment horizontal="center" vertical="center"/>
      <protection/>
    </xf>
    <xf numFmtId="1" fontId="10" fillId="38" borderId="12" xfId="0" applyNumberFormat="1" applyFont="1" applyFill="1" applyBorder="1" applyAlignment="1">
      <alignment horizontal="right" vertical="center"/>
    </xf>
    <xf numFmtId="164" fontId="11" fillId="38" borderId="13" xfId="0" applyFont="1" applyFill="1" applyBorder="1" applyAlignment="1">
      <alignment horizontal="right" vertical="center"/>
    </xf>
    <xf numFmtId="165" fontId="10" fillId="38" borderId="11" xfId="0" applyNumberFormat="1" applyFont="1" applyFill="1" applyBorder="1" applyAlignment="1" applyProtection="1">
      <alignment horizontal="center" vertical="center"/>
      <protection/>
    </xf>
    <xf numFmtId="165" fontId="10" fillId="38" borderId="12" xfId="0" applyNumberFormat="1" applyFont="1" applyFill="1" applyBorder="1" applyAlignment="1" applyProtection="1">
      <alignment horizontal="center" vertical="center"/>
      <protection/>
    </xf>
    <xf numFmtId="164" fontId="10" fillId="38" borderId="12" xfId="0" applyFont="1" applyFill="1" applyBorder="1" applyAlignment="1">
      <alignment horizontal="left" vertical="center"/>
    </xf>
    <xf numFmtId="164" fontId="11" fillId="38" borderId="12" xfId="0" applyFont="1" applyFill="1" applyBorder="1" applyAlignment="1">
      <alignment horizontal="left" vertical="center"/>
    </xf>
    <xf numFmtId="165" fontId="10" fillId="38" borderId="13" xfId="0" applyNumberFormat="1" applyFont="1" applyFill="1" applyBorder="1" applyAlignment="1" applyProtection="1">
      <alignment horizontal="center" vertical="center"/>
      <protection/>
    </xf>
    <xf numFmtId="2" fontId="10" fillId="38" borderId="11" xfId="0" applyNumberFormat="1" applyFont="1" applyFill="1" applyBorder="1" applyAlignment="1">
      <alignment horizontal="right" vertical="center"/>
    </xf>
    <xf numFmtId="181" fontId="10" fillId="38" borderId="11" xfId="0" applyNumberFormat="1" applyFont="1" applyFill="1" applyBorder="1" applyAlignment="1">
      <alignment horizontal="right" vertical="center"/>
    </xf>
    <xf numFmtId="164" fontId="25" fillId="38" borderId="11" xfId="0" applyFont="1" applyFill="1" applyBorder="1" applyAlignment="1">
      <alignment horizontal="center" vertical="center"/>
    </xf>
    <xf numFmtId="177" fontId="4" fillId="38" borderId="11" xfId="0" applyNumberFormat="1" applyFont="1" applyFill="1" applyBorder="1" applyAlignment="1">
      <alignment horizontal="right" vertical="center"/>
    </xf>
    <xf numFmtId="164" fontId="25" fillId="38" borderId="12" xfId="0" applyFont="1" applyFill="1" applyBorder="1" applyAlignment="1">
      <alignment horizontal="center" vertical="center"/>
    </xf>
    <xf numFmtId="177" fontId="4" fillId="38" borderId="12" xfId="0" applyNumberFormat="1" applyFont="1" applyFill="1" applyBorder="1" applyAlignment="1">
      <alignment horizontal="right" vertical="center"/>
    </xf>
    <xf numFmtId="164" fontId="10" fillId="38" borderId="12" xfId="0" applyFont="1" applyFill="1" applyBorder="1" applyAlignment="1">
      <alignment vertical="center"/>
    </xf>
    <xf numFmtId="164" fontId="26" fillId="38" borderId="12" xfId="0" applyFont="1" applyFill="1" applyBorder="1" applyAlignment="1">
      <alignment horizontal="center" vertical="center"/>
    </xf>
    <xf numFmtId="177" fontId="4" fillId="38" borderId="12" xfId="0" applyNumberFormat="1" applyFont="1" applyFill="1" applyBorder="1" applyAlignment="1" applyProtection="1">
      <alignment horizontal="center" vertical="center"/>
      <protection/>
    </xf>
    <xf numFmtId="164" fontId="24" fillId="38" borderId="12" xfId="0" applyFont="1" applyFill="1" applyBorder="1" applyAlignment="1">
      <alignment vertical="center"/>
    </xf>
    <xf numFmtId="164" fontId="24" fillId="38" borderId="13" xfId="0" applyFont="1" applyFill="1" applyBorder="1" applyAlignment="1">
      <alignment vertical="center"/>
    </xf>
    <xf numFmtId="177" fontId="0" fillId="38" borderId="13" xfId="0" applyNumberFormat="1" applyFill="1" applyBorder="1" applyAlignment="1">
      <alignment vertical="center"/>
    </xf>
    <xf numFmtId="164" fontId="24" fillId="38" borderId="11" xfId="0" applyFont="1" applyFill="1" applyBorder="1" applyAlignment="1">
      <alignment vertical="center"/>
    </xf>
    <xf numFmtId="177" fontId="4" fillId="38" borderId="11" xfId="0" applyNumberFormat="1" applyFont="1" applyFill="1" applyBorder="1" applyAlignment="1" applyProtection="1">
      <alignment horizontal="center" vertical="center"/>
      <protection/>
    </xf>
    <xf numFmtId="164" fontId="10" fillId="38" borderId="12" xfId="0" applyFont="1" applyFill="1" applyBorder="1" applyAlignment="1">
      <alignment horizontal="left" vertical="center" wrapText="1"/>
    </xf>
    <xf numFmtId="177" fontId="4" fillId="38" borderId="12" xfId="0" applyNumberFormat="1" applyFont="1" applyFill="1" applyBorder="1" applyAlignment="1">
      <alignment vertical="center"/>
    </xf>
    <xf numFmtId="164" fontId="10" fillId="38" borderId="13" xfId="0" applyFont="1" applyFill="1" applyBorder="1" applyAlignment="1">
      <alignment horizontal="left" vertical="center" wrapText="1"/>
    </xf>
    <xf numFmtId="177" fontId="4" fillId="38" borderId="13" xfId="0" applyNumberFormat="1" applyFont="1" applyFill="1" applyBorder="1" applyAlignment="1" applyProtection="1">
      <alignment horizontal="center" vertical="center"/>
      <protection/>
    </xf>
    <xf numFmtId="177" fontId="6" fillId="38" borderId="11" xfId="0" applyNumberFormat="1" applyFont="1" applyFill="1" applyBorder="1" applyAlignment="1">
      <alignment horizontal="right" vertical="center"/>
    </xf>
    <xf numFmtId="177" fontId="6" fillId="38" borderId="12" xfId="0" applyNumberFormat="1" applyFont="1" applyFill="1" applyBorder="1" applyAlignment="1">
      <alignment horizontal="right" vertical="center"/>
    </xf>
    <xf numFmtId="177" fontId="6" fillId="38" borderId="13" xfId="0" applyNumberFormat="1" applyFont="1" applyFill="1" applyBorder="1" applyAlignment="1">
      <alignment horizontal="right" vertical="center"/>
    </xf>
    <xf numFmtId="2" fontId="10" fillId="38" borderId="12" xfId="0" applyNumberFormat="1" applyFont="1" applyFill="1" applyBorder="1" applyAlignment="1">
      <alignment horizontal="right" vertical="center"/>
    </xf>
    <xf numFmtId="181" fontId="10" fillId="38" borderId="12" xfId="42" applyNumberFormat="1" applyFont="1" applyFill="1" applyBorder="1" applyAlignment="1" applyProtection="1">
      <alignment horizontal="right" vertical="center"/>
      <protection/>
    </xf>
    <xf numFmtId="181" fontId="10" fillId="38" borderId="12" xfId="0" applyNumberFormat="1" applyFont="1" applyFill="1" applyBorder="1" applyAlignment="1">
      <alignment horizontal="right" vertical="center"/>
    </xf>
    <xf numFmtId="181" fontId="10" fillId="38" borderId="11" xfId="0" applyNumberFormat="1" applyFont="1" applyFill="1" applyBorder="1" applyAlignment="1">
      <alignment vertical="center"/>
    </xf>
    <xf numFmtId="164" fontId="10" fillId="38" borderId="11" xfId="0" applyFont="1" applyFill="1" applyBorder="1" applyAlignment="1">
      <alignment vertical="center"/>
    </xf>
    <xf numFmtId="2" fontId="10" fillId="38" borderId="13" xfId="0" applyNumberFormat="1" applyFont="1" applyFill="1" applyBorder="1" applyAlignment="1">
      <alignment horizontal="right" vertical="center"/>
    </xf>
    <xf numFmtId="177" fontId="13" fillId="38" borderId="12" xfId="0" applyNumberFormat="1" applyFont="1" applyFill="1" applyBorder="1" applyAlignment="1">
      <alignment horizontal="center" vertical="center"/>
    </xf>
    <xf numFmtId="164" fontId="25" fillId="38" borderId="13" xfId="0" applyFont="1" applyFill="1" applyBorder="1" applyAlignment="1">
      <alignment horizontal="center" vertical="center"/>
    </xf>
    <xf numFmtId="177" fontId="13" fillId="38" borderId="13" xfId="0" applyNumberFormat="1" applyFont="1" applyFill="1" applyBorder="1" applyAlignment="1">
      <alignment horizontal="center" vertical="center"/>
    </xf>
    <xf numFmtId="164" fontId="10" fillId="38" borderId="11" xfId="0" applyFont="1" applyFill="1" applyBorder="1" applyAlignment="1">
      <alignment horizontal="left" vertical="center" wrapText="1"/>
    </xf>
    <xf numFmtId="177" fontId="6" fillId="38" borderId="11" xfId="0" applyNumberFormat="1" applyFont="1" applyFill="1" applyBorder="1" applyAlignment="1">
      <alignment horizontal="center" vertical="center"/>
    </xf>
    <xf numFmtId="177" fontId="6" fillId="38" borderId="12" xfId="0" applyNumberFormat="1" applyFont="1" applyFill="1" applyBorder="1" applyAlignment="1" applyProtection="1">
      <alignment horizontal="center" vertical="center"/>
      <protection/>
    </xf>
    <xf numFmtId="165" fontId="10" fillId="38" borderId="12" xfId="0" applyNumberFormat="1" applyFont="1" applyFill="1" applyBorder="1" applyAlignment="1" applyProtection="1">
      <alignment horizontal="left" vertical="center"/>
      <protection/>
    </xf>
    <xf numFmtId="181" fontId="25" fillId="38" borderId="11" xfId="0" applyNumberFormat="1" applyFont="1" applyFill="1" applyBorder="1" applyAlignment="1">
      <alignment horizontal="center" vertical="center"/>
    </xf>
    <xf numFmtId="181" fontId="25" fillId="38" borderId="13" xfId="0" applyNumberFormat="1" applyFont="1" applyFill="1" applyBorder="1" applyAlignment="1">
      <alignment horizontal="center" vertical="center"/>
    </xf>
    <xf numFmtId="181" fontId="10" fillId="38" borderId="12" xfId="0" applyNumberFormat="1" applyFont="1" applyFill="1" applyBorder="1" applyAlignment="1">
      <alignment vertical="center"/>
    </xf>
    <xf numFmtId="164" fontId="10" fillId="38" borderId="12" xfId="0" applyFont="1" applyFill="1" applyBorder="1" applyAlignment="1">
      <alignment horizontal="right" vertical="center"/>
    </xf>
    <xf numFmtId="164" fontId="10" fillId="38" borderId="13" xfId="0" applyFont="1" applyFill="1" applyBorder="1" applyAlignment="1">
      <alignment horizontal="right" vertical="center"/>
    </xf>
    <xf numFmtId="164" fontId="11" fillId="38" borderId="11" xfId="0" applyFont="1" applyFill="1" applyBorder="1" applyAlignment="1">
      <alignment horizontal="left" vertical="center"/>
    </xf>
    <xf numFmtId="164" fontId="11" fillId="38" borderId="13" xfId="0" applyFont="1" applyFill="1" applyBorder="1" applyAlignment="1">
      <alignment horizontal="left" vertical="center"/>
    </xf>
    <xf numFmtId="2" fontId="10" fillId="38" borderId="11" xfId="0" applyNumberFormat="1" applyFont="1" applyFill="1" applyBorder="1" applyAlignment="1">
      <alignment horizontal="center" vertical="center"/>
    </xf>
    <xf numFmtId="2" fontId="10" fillId="38" borderId="12" xfId="42" applyNumberFormat="1" applyFont="1" applyFill="1" applyBorder="1" applyAlignment="1" applyProtection="1">
      <alignment horizontal="right" vertical="center"/>
      <protection/>
    </xf>
    <xf numFmtId="2" fontId="10" fillId="38" borderId="12" xfId="0" applyNumberFormat="1" applyFont="1" applyFill="1" applyBorder="1" applyAlignment="1">
      <alignment horizontal="center" vertical="center"/>
    </xf>
    <xf numFmtId="2" fontId="10" fillId="38" borderId="13" xfId="42" applyNumberFormat="1" applyFont="1" applyFill="1" applyBorder="1" applyAlignment="1" applyProtection="1">
      <alignment horizontal="right" vertical="center"/>
      <protection/>
    </xf>
    <xf numFmtId="164" fontId="10" fillId="38" borderId="14" xfId="0" applyFont="1" applyFill="1" applyBorder="1" applyAlignment="1">
      <alignment horizontal="right" vertical="center"/>
    </xf>
    <xf numFmtId="164" fontId="10" fillId="38" borderId="14" xfId="0" applyFont="1" applyFill="1" applyBorder="1" applyAlignment="1">
      <alignment vertical="center"/>
    </xf>
    <xf numFmtId="164" fontId="10" fillId="38" borderId="14" xfId="0" applyFont="1" applyFill="1" applyBorder="1" applyAlignment="1">
      <alignment horizontal="center" vertical="center"/>
    </xf>
    <xf numFmtId="177" fontId="6" fillId="38" borderId="14" xfId="0" applyNumberFormat="1" applyFont="1" applyFill="1" applyBorder="1" applyAlignment="1">
      <alignment horizontal="center" vertical="center"/>
    </xf>
    <xf numFmtId="164" fontId="10" fillId="38" borderId="11" xfId="0" applyFont="1" applyFill="1" applyBorder="1" applyAlignment="1">
      <alignment horizontal="left" vertical="center"/>
    </xf>
    <xf numFmtId="164" fontId="10" fillId="38" borderId="13" xfId="0" applyFont="1" applyFill="1" applyBorder="1" applyAlignment="1">
      <alignment horizontal="left" vertical="center"/>
    </xf>
    <xf numFmtId="164" fontId="10" fillId="38" borderId="11" xfId="0" applyFont="1" applyFill="1" applyBorder="1" applyAlignment="1">
      <alignment horizontal="right" vertical="center"/>
    </xf>
    <xf numFmtId="164" fontId="11" fillId="38" borderId="11" xfId="0" applyFont="1" applyFill="1" applyBorder="1" applyAlignment="1">
      <alignment horizontal="center" vertical="center" wrapText="1"/>
    </xf>
    <xf numFmtId="164" fontId="11" fillId="38" borderId="12" xfId="0" applyFont="1" applyFill="1" applyBorder="1" applyAlignment="1">
      <alignment horizontal="center" vertical="center" wrapText="1"/>
    </xf>
    <xf numFmtId="164" fontId="19" fillId="38" borderId="13" xfId="0" applyFont="1" applyFill="1" applyBorder="1" applyAlignment="1">
      <alignment horizontal="center" vertical="center" wrapText="1"/>
    </xf>
    <xf numFmtId="2" fontId="10" fillId="38" borderId="13" xfId="0" applyNumberFormat="1" applyFont="1" applyFill="1" applyBorder="1" applyAlignment="1">
      <alignment horizontal="center" vertical="center"/>
    </xf>
    <xf numFmtId="177" fontId="4" fillId="38" borderId="11" xfId="0" applyNumberFormat="1" applyFont="1" applyFill="1" applyBorder="1" applyAlignment="1">
      <alignment horizontal="center" vertical="center" wrapText="1"/>
    </xf>
    <xf numFmtId="177" fontId="4" fillId="38" borderId="12" xfId="0" applyNumberFormat="1" applyFont="1" applyFill="1" applyBorder="1" applyAlignment="1">
      <alignment horizontal="center" vertical="center" wrapText="1"/>
    </xf>
    <xf numFmtId="177" fontId="12" fillId="38" borderId="13" xfId="0" applyNumberFormat="1" applyFont="1" applyFill="1" applyBorder="1" applyAlignment="1">
      <alignment horizontal="center" vertical="center" wrapText="1"/>
    </xf>
    <xf numFmtId="177" fontId="4" fillId="38" borderId="11" xfId="0" applyNumberFormat="1" applyFont="1" applyFill="1" applyBorder="1" applyAlignment="1">
      <alignment vertical="center"/>
    </xf>
    <xf numFmtId="164" fontId="24" fillId="38" borderId="11" xfId="0" applyFont="1" applyFill="1" applyBorder="1" applyAlignment="1">
      <alignment horizontal="right" vertical="center"/>
    </xf>
    <xf numFmtId="164" fontId="24" fillId="38" borderId="13" xfId="0" applyFont="1" applyFill="1" applyBorder="1" applyAlignment="1">
      <alignment horizontal="right" vertical="center"/>
    </xf>
    <xf numFmtId="164" fontId="24" fillId="38" borderId="11" xfId="0" applyFont="1" applyFill="1" applyBorder="1" applyAlignment="1">
      <alignment horizontal="center" vertical="center"/>
    </xf>
    <xf numFmtId="177" fontId="4" fillId="38" borderId="11" xfId="0" applyNumberFormat="1" applyFont="1" applyFill="1" applyBorder="1" applyAlignment="1">
      <alignment horizontal="center" vertical="center"/>
    </xf>
    <xf numFmtId="164" fontId="24" fillId="38" borderId="13" xfId="0" applyFont="1" applyFill="1" applyBorder="1" applyAlignment="1">
      <alignment horizontal="center" vertical="center"/>
    </xf>
    <xf numFmtId="177" fontId="12" fillId="38" borderId="13" xfId="0" applyNumberFormat="1" applyFont="1" applyFill="1" applyBorder="1" applyAlignment="1">
      <alignment horizontal="center" vertical="center"/>
    </xf>
    <xf numFmtId="1" fontId="10" fillId="38" borderId="11" xfId="0" applyNumberFormat="1" applyFont="1" applyFill="1" applyBorder="1" applyAlignment="1">
      <alignment horizontal="right" vertical="center"/>
    </xf>
    <xf numFmtId="1" fontId="10" fillId="38" borderId="13" xfId="0" applyNumberFormat="1" applyFont="1" applyFill="1" applyBorder="1" applyAlignment="1">
      <alignment horizontal="right" vertical="center"/>
    </xf>
    <xf numFmtId="1" fontId="4" fillId="38" borderId="12" xfId="0" applyNumberFormat="1" applyFont="1" applyFill="1" applyBorder="1" applyAlignment="1">
      <alignment horizontal="right" vertical="center"/>
    </xf>
    <xf numFmtId="2" fontId="10" fillId="38" borderId="12" xfId="0" applyNumberFormat="1" applyFont="1" applyFill="1" applyBorder="1" applyAlignment="1">
      <alignment vertical="center"/>
    </xf>
    <xf numFmtId="1" fontId="4" fillId="38" borderId="13" xfId="0" applyNumberFormat="1" applyFont="1" applyFill="1" applyBorder="1" applyAlignment="1">
      <alignment horizontal="right" vertical="center"/>
    </xf>
    <xf numFmtId="2" fontId="10" fillId="38" borderId="13" xfId="0" applyNumberFormat="1" applyFont="1" applyFill="1" applyBorder="1" applyAlignment="1">
      <alignment vertical="center"/>
    </xf>
    <xf numFmtId="0" fontId="4" fillId="0" borderId="12" xfId="59" applyFont="1" applyFill="1" applyBorder="1" applyAlignment="1">
      <alignment shrinkToFit="1"/>
      <protection/>
    </xf>
    <xf numFmtId="0" fontId="4" fillId="0" borderId="12" xfId="59" applyFont="1" applyFill="1" applyBorder="1" applyAlignment="1">
      <alignment/>
      <protection/>
    </xf>
    <xf numFmtId="0" fontId="4" fillId="0" borderId="10" xfId="59" applyFont="1" applyFill="1" applyBorder="1" applyAlignment="1">
      <alignment/>
      <protection/>
    </xf>
    <xf numFmtId="0" fontId="4" fillId="0" borderId="12" xfId="58" applyFont="1" applyFill="1" applyBorder="1">
      <alignment/>
      <protection/>
    </xf>
    <xf numFmtId="0" fontId="4" fillId="0" borderId="0" xfId="58" applyFont="1" applyFill="1" applyBorder="1">
      <alignment/>
      <protection/>
    </xf>
    <xf numFmtId="164" fontId="15" fillId="0" borderId="0" xfId="0" applyFont="1" applyBorder="1" applyAlignment="1">
      <alignment horizontal="center" vertical="center"/>
    </xf>
    <xf numFmtId="164" fontId="27" fillId="0" borderId="0" xfId="0" applyFont="1" applyBorder="1" applyAlignment="1">
      <alignment vertical="center"/>
    </xf>
    <xf numFmtId="164" fontId="27" fillId="0" borderId="0" xfId="0" applyFont="1" applyBorder="1" applyAlignment="1">
      <alignment/>
    </xf>
    <xf numFmtId="177" fontId="2" fillId="0" borderId="17" xfId="0" applyNumberFormat="1" applyFont="1" applyBorder="1" applyAlignment="1">
      <alignment vertical="center"/>
    </xf>
    <xf numFmtId="177" fontId="2" fillId="0" borderId="17" xfId="0" applyNumberFormat="1" applyFont="1" applyBorder="1" applyAlignment="1">
      <alignment/>
    </xf>
    <xf numFmtId="1" fontId="27" fillId="33" borderId="0" xfId="0" applyNumberFormat="1" applyFont="1" applyFill="1" applyBorder="1" applyAlignment="1">
      <alignment/>
    </xf>
    <xf numFmtId="1" fontId="0" fillId="33" borderId="0" xfId="0" applyNumberFormat="1" applyFill="1" applyBorder="1" applyAlignment="1">
      <alignment/>
    </xf>
    <xf numFmtId="164" fontId="4" fillId="39" borderId="0" xfId="0" applyFont="1" applyFill="1" applyAlignment="1">
      <alignment vertical="center"/>
    </xf>
    <xf numFmtId="0" fontId="4" fillId="0" borderId="22" xfId="59" applyFont="1" applyFill="1" applyBorder="1" applyAlignment="1">
      <alignment horizontal="left" vertical="center"/>
      <protection/>
    </xf>
    <xf numFmtId="0" fontId="4" fillId="0" borderId="22" xfId="59" applyNumberFormat="1" applyFont="1" applyFill="1" applyBorder="1" applyAlignment="1">
      <alignment horizontal="left" vertical="center" wrapText="1"/>
      <protection/>
    </xf>
    <xf numFmtId="164" fontId="4" fillId="0" borderId="22" xfId="0" applyFont="1" applyFill="1" applyBorder="1" applyAlignment="1">
      <alignment horizontal="left" vertical="center"/>
    </xf>
    <xf numFmtId="164" fontId="4" fillId="0" borderId="22" xfId="0" applyFont="1" applyFill="1" applyBorder="1" applyAlignment="1">
      <alignment horizontal="center" vertical="center"/>
    </xf>
    <xf numFmtId="164" fontId="4" fillId="0" borderId="20" xfId="0" applyFont="1" applyBorder="1" applyAlignment="1">
      <alignment horizontal="left" vertical="top"/>
    </xf>
    <xf numFmtId="187" fontId="12" fillId="0" borderId="0" xfId="0" applyNumberFormat="1" applyFont="1" applyBorder="1" applyAlignment="1">
      <alignment horizontal="center" vertical="center"/>
    </xf>
    <xf numFmtId="176" fontId="28" fillId="0" borderId="0" xfId="42" applyNumberFormat="1" applyFont="1" applyBorder="1" applyAlignment="1">
      <alignment horizontal="center"/>
    </xf>
    <xf numFmtId="10" fontId="28" fillId="0" borderId="0" xfId="63" applyNumberFormat="1" applyFont="1" applyBorder="1" applyAlignment="1">
      <alignment horizontal="center"/>
    </xf>
    <xf numFmtId="3" fontId="28" fillId="0" borderId="0" xfId="42" applyNumberFormat="1" applyFont="1" applyBorder="1" applyAlignment="1">
      <alignment horizontal="center"/>
    </xf>
    <xf numFmtId="176" fontId="10" fillId="0" borderId="0" xfId="42" applyNumberFormat="1" applyFont="1" applyFill="1" applyBorder="1" applyAlignment="1">
      <alignment horizontal="center" vertical="center"/>
    </xf>
    <xf numFmtId="176" fontId="19" fillId="0" borderId="17" xfId="42" applyNumberFormat="1" applyFont="1" applyFill="1" applyBorder="1" applyAlignment="1">
      <alignment horizontal="center" vertical="center"/>
    </xf>
    <xf numFmtId="10" fontId="12" fillId="0" borderId="0" xfId="63" applyNumberFormat="1" applyFont="1" applyFill="1" applyBorder="1" applyAlignment="1">
      <alignment horizontal="right" vertical="center"/>
    </xf>
    <xf numFmtId="176" fontId="12" fillId="0" borderId="16" xfId="42" applyNumberFormat="1" applyFont="1" applyFill="1" applyBorder="1" applyAlignment="1">
      <alignment vertical="center"/>
    </xf>
    <xf numFmtId="164" fontId="4" fillId="37" borderId="20" xfId="0" applyFont="1" applyFill="1" applyBorder="1" applyAlignment="1">
      <alignment horizontal="right" vertical="center"/>
    </xf>
    <xf numFmtId="176" fontId="19" fillId="0" borderId="0" xfId="42" applyNumberFormat="1" applyFont="1" applyFill="1" applyBorder="1" applyAlignment="1">
      <alignment horizontal="center" vertical="center"/>
    </xf>
    <xf numFmtId="176" fontId="19" fillId="0" borderId="0" xfId="42" applyNumberFormat="1" applyFont="1" applyBorder="1" applyAlignment="1">
      <alignment horizontal="center" vertical="center"/>
    </xf>
    <xf numFmtId="176" fontId="28" fillId="0" borderId="10" xfId="42" applyNumberFormat="1" applyFont="1" applyBorder="1" applyAlignment="1">
      <alignment horizontal="center"/>
    </xf>
    <xf numFmtId="187" fontId="4" fillId="33" borderId="11" xfId="0" applyNumberFormat="1" applyFont="1" applyFill="1" applyBorder="1" applyAlignment="1">
      <alignment/>
    </xf>
    <xf numFmtId="176" fontId="19" fillId="0" borderId="12" xfId="42" applyNumberFormat="1" applyFont="1" applyFill="1" applyBorder="1" applyAlignment="1">
      <alignment horizontal="center" vertical="center"/>
    </xf>
    <xf numFmtId="176" fontId="19" fillId="0" borderId="12" xfId="42" applyNumberFormat="1" applyFont="1" applyBorder="1" applyAlignment="1">
      <alignment horizontal="center" vertical="center"/>
    </xf>
    <xf numFmtId="169" fontId="10" fillId="34" borderId="11" xfId="42" applyNumberFormat="1" applyFont="1" applyFill="1" applyBorder="1" applyAlignment="1">
      <alignment horizontal="right" vertical="center"/>
    </xf>
    <xf numFmtId="169" fontId="10" fillId="34" borderId="12" xfId="42" applyNumberFormat="1" applyFont="1" applyFill="1" applyBorder="1" applyAlignment="1">
      <alignment horizontal="right" vertical="center"/>
    </xf>
    <xf numFmtId="169" fontId="10" fillId="34" borderId="13" xfId="42" applyNumberFormat="1" applyFont="1" applyFill="1" applyBorder="1" applyAlignment="1">
      <alignment horizontal="right" vertical="center"/>
    </xf>
    <xf numFmtId="164" fontId="4" fillId="34" borderId="12" xfId="0" applyFont="1" applyFill="1" applyBorder="1" applyAlignment="1">
      <alignment horizontal="center"/>
    </xf>
    <xf numFmtId="3" fontId="17" fillId="0" borderId="0" xfId="60" applyNumberFormat="1" applyFont="1" applyBorder="1" applyAlignment="1">
      <alignment vertical="center"/>
      <protection/>
    </xf>
    <xf numFmtId="164" fontId="5" fillId="0" borderId="0" xfId="0" applyFont="1" applyBorder="1" applyAlignment="1">
      <alignment vertical="center"/>
    </xf>
    <xf numFmtId="169" fontId="5" fillId="0" borderId="0" xfId="44" applyNumberFormat="1" applyFont="1" applyBorder="1" applyAlignment="1">
      <alignment vertical="center" wrapText="1"/>
    </xf>
    <xf numFmtId="164" fontId="0" fillId="0" borderId="0" xfId="0" applyFont="1" applyBorder="1" applyAlignment="1">
      <alignment vertical="center" wrapText="1"/>
    </xf>
    <xf numFmtId="3" fontId="8" fillId="0" borderId="0" xfId="60" applyNumberFormat="1" applyFont="1" applyBorder="1" applyAlignment="1">
      <alignment horizontal="center" vertical="center" wrapText="1"/>
      <protection/>
    </xf>
    <xf numFmtId="0" fontId="0" fillId="0" borderId="0" xfId="44" applyNumberFormat="1" applyFont="1" applyBorder="1" applyAlignment="1">
      <alignment vertical="center"/>
    </xf>
    <xf numFmtId="0" fontId="5" fillId="0" borderId="0" xfId="44" applyNumberFormat="1" applyFont="1" applyBorder="1" applyAlignment="1">
      <alignment vertical="center"/>
    </xf>
    <xf numFmtId="166" fontId="0" fillId="0" borderId="0" xfId="44" applyNumberFormat="1" applyFont="1" applyBorder="1" applyAlignment="1">
      <alignment vertical="center"/>
    </xf>
    <xf numFmtId="166" fontId="0" fillId="0" borderId="0" xfId="42" applyNumberFormat="1" applyFont="1" applyBorder="1" applyAlignment="1">
      <alignment vertical="center"/>
    </xf>
    <xf numFmtId="169" fontId="0" fillId="0" borderId="0" xfId="0" applyNumberFormat="1" applyFont="1" applyBorder="1" applyAlignment="1">
      <alignment vertical="center"/>
    </xf>
    <xf numFmtId="169" fontId="0" fillId="0" borderId="0" xfId="60" applyNumberFormat="1" applyFont="1" applyBorder="1" applyAlignment="1">
      <alignment horizontal="center" vertical="center"/>
      <protection/>
    </xf>
    <xf numFmtId="169" fontId="5" fillId="0" borderId="0" xfId="0" applyNumberFormat="1" applyFont="1" applyBorder="1" applyAlignment="1">
      <alignment horizontal="center" vertical="center" wrapText="1"/>
    </xf>
    <xf numFmtId="169" fontId="17" fillId="0" borderId="0" xfId="60" applyNumberFormat="1" applyFont="1" applyBorder="1" applyAlignment="1">
      <alignment horizontal="left" vertical="center" indent="2"/>
      <protection/>
    </xf>
    <xf numFmtId="169" fontId="0" fillId="0" borderId="0" xfId="0" applyNumberFormat="1" applyFont="1" applyBorder="1" applyAlignment="1">
      <alignment horizontal="left" vertical="center"/>
    </xf>
    <xf numFmtId="0" fontId="5" fillId="0" borderId="0" xfId="42" applyNumberFormat="1" applyFont="1" applyBorder="1" applyAlignment="1">
      <alignment vertical="center"/>
    </xf>
    <xf numFmtId="164" fontId="5" fillId="0" borderId="0" xfId="0" applyFont="1" applyBorder="1" applyAlignment="1">
      <alignment horizontal="left" vertical="center"/>
    </xf>
    <xf numFmtId="169" fontId="5" fillId="0" borderId="0" xfId="44" applyNumberFormat="1" applyFont="1" applyBorder="1" applyAlignment="1">
      <alignment horizontal="left" vertical="center" wrapText="1"/>
    </xf>
    <xf numFmtId="169" fontId="17" fillId="0" borderId="0" xfId="60" applyNumberFormat="1" applyFont="1" applyBorder="1" applyAlignment="1">
      <alignment horizontal="center" vertical="center"/>
      <protection/>
    </xf>
    <xf numFmtId="169" fontId="8" fillId="0" borderId="0" xfId="60" applyNumberFormat="1" applyFont="1" applyBorder="1" applyAlignment="1">
      <alignment vertical="center"/>
      <protection/>
    </xf>
    <xf numFmtId="169" fontId="8" fillId="0" borderId="0" xfId="60" applyNumberFormat="1" applyFont="1" applyBorder="1" applyAlignment="1">
      <alignment horizontal="right" vertical="center"/>
      <protection/>
    </xf>
    <xf numFmtId="169" fontId="0" fillId="0" borderId="0" xfId="0" applyNumberFormat="1" applyFont="1" applyBorder="1" applyAlignment="1">
      <alignment horizontal="center" vertical="center"/>
    </xf>
    <xf numFmtId="164" fontId="4" fillId="34" borderId="0" xfId="0" applyFont="1" applyFill="1" applyAlignment="1">
      <alignment horizontal="center"/>
    </xf>
    <xf numFmtId="164" fontId="31" fillId="0" borderId="0" xfId="0" applyFont="1" applyFill="1" applyBorder="1" applyAlignment="1">
      <alignment horizontal="left" vertical="center"/>
    </xf>
    <xf numFmtId="164" fontId="4" fillId="0" borderId="20" xfId="0" applyFont="1" applyBorder="1" applyAlignment="1">
      <alignment horizontal="left" vertical="top" wrapText="1"/>
    </xf>
    <xf numFmtId="187" fontId="4" fillId="33" borderId="0" xfId="0" applyNumberFormat="1" applyFont="1" applyFill="1" applyBorder="1" applyAlignment="1">
      <alignment wrapText="1"/>
    </xf>
    <xf numFmtId="187" fontId="4" fillId="37" borderId="20" xfId="0" applyNumberFormat="1" applyFont="1" applyFill="1" applyBorder="1" applyAlignment="1">
      <alignment horizontal="center" vertical="center" wrapText="1"/>
    </xf>
    <xf numFmtId="176" fontId="19" fillId="0" borderId="0" xfId="42" applyNumberFormat="1" applyFont="1" applyFill="1" applyBorder="1" applyAlignment="1">
      <alignment horizontal="center" vertical="center" wrapText="1"/>
    </xf>
    <xf numFmtId="176" fontId="19" fillId="0" borderId="0" xfId="42" applyNumberFormat="1" applyFont="1" applyBorder="1" applyAlignment="1">
      <alignment horizontal="center" vertical="center" wrapText="1"/>
    </xf>
    <xf numFmtId="187" fontId="12" fillId="0" borderId="10" xfId="0" applyNumberFormat="1" applyFont="1" applyBorder="1" applyAlignment="1">
      <alignment horizontal="center" vertical="center" wrapText="1"/>
    </xf>
    <xf numFmtId="187" fontId="12" fillId="0" borderId="0" xfId="0" applyNumberFormat="1" applyFont="1" applyBorder="1" applyAlignment="1">
      <alignment horizontal="center" vertical="center" wrapText="1"/>
    </xf>
    <xf numFmtId="187" fontId="12" fillId="0" borderId="0" xfId="0" applyNumberFormat="1" applyFont="1" applyAlignment="1">
      <alignment wrapText="1"/>
    </xf>
    <xf numFmtId="187" fontId="0" fillId="0" borderId="0" xfId="0" applyNumberFormat="1" applyAlignment="1">
      <alignment wrapText="1"/>
    </xf>
    <xf numFmtId="1" fontId="10" fillId="34" borderId="13" xfId="0" applyNumberFormat="1" applyFont="1" applyFill="1" applyBorder="1" applyAlignment="1">
      <alignment vertical="center"/>
    </xf>
    <xf numFmtId="3" fontId="10" fillId="38" borderId="13" xfId="0" applyNumberFormat="1" applyFont="1" applyFill="1" applyBorder="1" applyAlignment="1">
      <alignment horizontal="right" vertical="center"/>
    </xf>
    <xf numFmtId="164" fontId="4" fillId="34" borderId="17" xfId="0" applyFont="1" applyFill="1" applyBorder="1" applyAlignment="1">
      <alignment horizontal="center"/>
    </xf>
    <xf numFmtId="164" fontId="4" fillId="33" borderId="0" xfId="0" applyFont="1" applyFill="1" applyAlignment="1">
      <alignment/>
    </xf>
    <xf numFmtId="164" fontId="0" fillId="33" borderId="0" xfId="0" applyFill="1" applyAlignment="1">
      <alignment vertical="center"/>
    </xf>
    <xf numFmtId="164" fontId="0" fillId="33" borderId="0" xfId="0" applyFill="1" applyAlignment="1">
      <alignment/>
    </xf>
    <xf numFmtId="164" fontId="27" fillId="33" borderId="0" xfId="0" applyFont="1" applyFill="1" applyAlignment="1">
      <alignment vertical="center"/>
    </xf>
    <xf numFmtId="164" fontId="27" fillId="33" borderId="0" xfId="0" applyFont="1" applyFill="1" applyAlignment="1">
      <alignment/>
    </xf>
    <xf numFmtId="174" fontId="4" fillId="0" borderId="14" xfId="44" applyNumberFormat="1" applyFont="1" applyBorder="1" applyAlignment="1">
      <alignment/>
    </xf>
    <xf numFmtId="164" fontId="4" fillId="0" borderId="23" xfId="0" applyFont="1" applyBorder="1" applyAlignment="1">
      <alignment vertical="center"/>
    </xf>
    <xf numFmtId="164" fontId="4" fillId="0" borderId="24" xfId="0" applyFont="1" applyBorder="1" applyAlignment="1">
      <alignment vertical="center"/>
    </xf>
    <xf numFmtId="164" fontId="27" fillId="0" borderId="25" xfId="0" applyFont="1" applyBorder="1" applyAlignment="1">
      <alignment/>
    </xf>
    <xf numFmtId="164" fontId="4" fillId="0" borderId="0" xfId="0" applyFont="1" applyBorder="1" applyAlignment="1">
      <alignment vertical="center"/>
    </xf>
    <xf numFmtId="164" fontId="4" fillId="0" borderId="0" xfId="0" applyFont="1" applyBorder="1" applyAlignment="1">
      <alignment/>
    </xf>
    <xf numFmtId="164" fontId="6" fillId="0" borderId="10" xfId="0" applyFont="1" applyBorder="1" applyAlignment="1" quotePrefix="1">
      <alignment horizontal="left"/>
    </xf>
    <xf numFmtId="164" fontId="9" fillId="0" borderId="11" xfId="0" applyFont="1" applyFill="1" applyBorder="1" applyAlignment="1">
      <alignment horizontal="left" vertical="center"/>
    </xf>
    <xf numFmtId="164" fontId="9" fillId="0" borderId="14" xfId="0" applyFont="1" applyFill="1" applyBorder="1" applyAlignment="1">
      <alignment horizontal="center" vertical="center"/>
    </xf>
    <xf numFmtId="164" fontId="9" fillId="0" borderId="0" xfId="0" applyFont="1" applyFill="1" applyBorder="1" applyAlignment="1">
      <alignment horizontal="left" vertical="center"/>
    </xf>
    <xf numFmtId="164" fontId="4" fillId="0" borderId="26" xfId="0" applyFont="1" applyFill="1" applyBorder="1" applyAlignment="1">
      <alignment horizontal="left" vertical="center"/>
    </xf>
    <xf numFmtId="164" fontId="20" fillId="0" borderId="16" xfId="0" applyFont="1" applyFill="1" applyBorder="1" applyAlignment="1">
      <alignment horizontal="left" vertical="center"/>
    </xf>
    <xf numFmtId="164" fontId="4" fillId="0" borderId="16" xfId="0" applyFont="1" applyFill="1" applyBorder="1" applyAlignment="1">
      <alignment horizontal="left" vertical="center"/>
    </xf>
    <xf numFmtId="0" fontId="4" fillId="0" borderId="16" xfId="59" applyFont="1" applyFill="1" applyBorder="1" applyAlignment="1">
      <alignment shrinkToFit="1"/>
      <protection/>
    </xf>
    <xf numFmtId="0" fontId="4" fillId="0" borderId="16" xfId="59" applyFont="1" applyFill="1" applyBorder="1" applyAlignment="1">
      <alignment/>
      <protection/>
    </xf>
    <xf numFmtId="164" fontId="4" fillId="0" borderId="18" xfId="0" applyFont="1" applyFill="1" applyBorder="1" applyAlignment="1">
      <alignment horizontal="left" vertical="center"/>
    </xf>
    <xf numFmtId="0" fontId="4" fillId="0" borderId="16" xfId="58" applyFont="1" applyFill="1" applyBorder="1">
      <alignment/>
      <protection/>
    </xf>
    <xf numFmtId="164" fontId="9" fillId="0" borderId="27" xfId="0" applyFont="1" applyFill="1" applyBorder="1" applyAlignment="1">
      <alignment horizontal="center" vertical="center"/>
    </xf>
    <xf numFmtId="164" fontId="4" fillId="0" borderId="27" xfId="0" applyFont="1" applyFill="1" applyBorder="1" applyAlignment="1">
      <alignment horizontal="left" vertical="center"/>
    </xf>
    <xf numFmtId="164" fontId="4" fillId="0" borderId="17" xfId="0" applyFont="1" applyFill="1" applyBorder="1" applyAlignment="1">
      <alignment horizontal="left" vertical="center"/>
    </xf>
    <xf numFmtId="164" fontId="30" fillId="0" borderId="17" xfId="0" applyFont="1" applyFill="1" applyBorder="1" applyAlignment="1">
      <alignment/>
    </xf>
    <xf numFmtId="0" fontId="4" fillId="0" borderId="17" xfId="59" applyFont="1" applyFill="1" applyBorder="1" applyAlignment="1">
      <alignment/>
      <protection/>
    </xf>
    <xf numFmtId="164" fontId="4" fillId="0" borderId="28" xfId="0" applyFont="1" applyFill="1" applyBorder="1" applyAlignment="1">
      <alignment horizontal="left" vertical="center"/>
    </xf>
    <xf numFmtId="0" fontId="4" fillId="0" borderId="17" xfId="58" applyFont="1" applyFill="1" applyBorder="1">
      <alignment/>
      <protection/>
    </xf>
    <xf numFmtId="0" fontId="4" fillId="0" borderId="13" xfId="59" applyFont="1" applyFill="1" applyBorder="1" applyAlignment="1">
      <alignment/>
      <protection/>
    </xf>
    <xf numFmtId="164" fontId="4" fillId="0" borderId="0" xfId="0" applyFont="1" applyFill="1" applyBorder="1" applyAlignment="1">
      <alignment horizontal="center" wrapText="1"/>
    </xf>
    <xf numFmtId="164" fontId="6" fillId="0" borderId="10" xfId="0" applyFont="1" applyBorder="1" applyAlignment="1">
      <alignment horizontal="left"/>
    </xf>
    <xf numFmtId="164" fontId="4" fillId="34" borderId="13" xfId="0" applyFont="1" applyFill="1" applyBorder="1" applyAlignment="1">
      <alignment horizontal="center"/>
    </xf>
    <xf numFmtId="1" fontId="4" fillId="34" borderId="13" xfId="0" applyNumberFormat="1" applyFont="1" applyFill="1" applyBorder="1" applyAlignment="1">
      <alignment horizontal="center" vertical="center"/>
    </xf>
    <xf numFmtId="164" fontId="4" fillId="0" borderId="20" xfId="0" applyFont="1" applyBorder="1" applyAlignment="1">
      <alignment horizontal="center" wrapText="1"/>
    </xf>
    <xf numFmtId="164" fontId="4" fillId="0" borderId="0" xfId="0" applyFont="1" applyFill="1" applyAlignment="1">
      <alignment/>
    </xf>
    <xf numFmtId="164" fontId="4" fillId="0" borderId="0" xfId="0" applyFont="1" applyFill="1" applyAlignment="1">
      <alignment vertical="center"/>
    </xf>
    <xf numFmtId="164" fontId="1" fillId="0" borderId="0" xfId="0" applyFont="1" applyFill="1" applyAlignment="1">
      <alignment horizontal="left" vertical="center"/>
    </xf>
    <xf numFmtId="2" fontId="4" fillId="0" borderId="0" xfId="0" applyNumberFormat="1" applyFont="1" applyFill="1" applyAlignment="1">
      <alignment horizontal="center" vertical="center"/>
    </xf>
    <xf numFmtId="164" fontId="4" fillId="0" borderId="0" xfId="0" applyFont="1" applyFill="1" applyAlignment="1">
      <alignment horizontal="center" vertical="center"/>
    </xf>
    <xf numFmtId="164" fontId="1" fillId="0" borderId="0" xfId="0" applyFont="1" applyFill="1" applyAlignment="1">
      <alignment horizontal="center" vertical="center"/>
    </xf>
    <xf numFmtId="2" fontId="1" fillId="0" borderId="0" xfId="0" applyNumberFormat="1" applyFont="1" applyFill="1" applyAlignment="1">
      <alignment horizontal="center" vertical="top"/>
    </xf>
    <xf numFmtId="169" fontId="1" fillId="0" borderId="0" xfId="0" applyNumberFormat="1" applyFont="1" applyFill="1" applyAlignment="1">
      <alignment horizontal="center" vertical="top"/>
    </xf>
    <xf numFmtId="1" fontId="1" fillId="0" borderId="0" xfId="0" applyNumberFormat="1" applyFont="1" applyFill="1" applyAlignment="1">
      <alignment horizontal="right" vertical="top"/>
    </xf>
    <xf numFmtId="169" fontId="1" fillId="0" borderId="0" xfId="0" applyNumberFormat="1" applyFont="1" applyFill="1" applyAlignment="1">
      <alignment horizontal="right" vertical="top"/>
    </xf>
    <xf numFmtId="1" fontId="4" fillId="0" borderId="0" xfId="0" applyNumberFormat="1" applyFont="1" applyFill="1" applyAlignment="1">
      <alignment vertical="center"/>
    </xf>
    <xf numFmtId="1" fontId="0" fillId="0" borderId="0" xfId="0" applyNumberFormat="1" applyFont="1" applyFill="1" applyAlignment="1">
      <alignment vertical="center"/>
    </xf>
    <xf numFmtId="164" fontId="0" fillId="0" borderId="0" xfId="0" applyFont="1" applyFill="1" applyAlignment="1">
      <alignment vertical="center"/>
    </xf>
    <xf numFmtId="169" fontId="4" fillId="0" borderId="0" xfId="0" applyNumberFormat="1" applyFont="1" applyFill="1" applyAlignment="1">
      <alignment horizontal="center" vertical="center"/>
    </xf>
    <xf numFmtId="169" fontId="4" fillId="0" borderId="0" xfId="0" applyNumberFormat="1" applyFont="1" applyFill="1" applyAlignment="1">
      <alignment vertical="center"/>
    </xf>
    <xf numFmtId="1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2" fontId="4" fillId="0" borderId="0" xfId="0" applyNumberFormat="1" applyFont="1" applyFill="1" applyAlignment="1">
      <alignment horizontal="center" vertical="center" wrapText="1"/>
    </xf>
    <xf numFmtId="169" fontId="4" fillId="0" borderId="22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vertical="center" wrapText="1"/>
    </xf>
    <xf numFmtId="1" fontId="4" fillId="0" borderId="0" xfId="0" applyNumberFormat="1" applyFont="1" applyFill="1" applyAlignment="1">
      <alignment vertical="center" wrapText="1"/>
    </xf>
    <xf numFmtId="49" fontId="4" fillId="0" borderId="0" xfId="0" applyNumberFormat="1" applyFont="1" applyFill="1" applyAlignment="1">
      <alignment vertical="center" wrapText="1"/>
    </xf>
    <xf numFmtId="0" fontId="4" fillId="0" borderId="29" xfId="59" applyFont="1" applyFill="1" applyBorder="1" applyAlignment="1">
      <alignment horizontal="left" vertical="center"/>
      <protection/>
    </xf>
    <xf numFmtId="0" fontId="4" fillId="0" borderId="29" xfId="59" applyNumberFormat="1" applyFont="1" applyFill="1" applyBorder="1" applyAlignment="1">
      <alignment horizontal="left" vertical="center" wrapText="1"/>
      <protection/>
    </xf>
    <xf numFmtId="164" fontId="4" fillId="0" borderId="29" xfId="0" applyFont="1" applyFill="1" applyBorder="1" applyAlignment="1">
      <alignment horizontal="left" vertical="center"/>
    </xf>
    <xf numFmtId="164" fontId="4" fillId="0" borderId="29" xfId="0" applyFont="1" applyFill="1" applyBorder="1" applyAlignment="1">
      <alignment horizontal="center" vertical="center"/>
    </xf>
    <xf numFmtId="2" fontId="4" fillId="0" borderId="29" xfId="0" applyNumberFormat="1" applyFont="1" applyFill="1" applyBorder="1" applyAlignment="1">
      <alignment horizontal="right" vertical="center"/>
    </xf>
    <xf numFmtId="1" fontId="4" fillId="0" borderId="29" xfId="0" applyNumberFormat="1" applyFont="1" applyFill="1" applyBorder="1" applyAlignment="1">
      <alignment horizontal="right" vertical="center"/>
    </xf>
    <xf numFmtId="169" fontId="4" fillId="0" borderId="29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Alignment="1">
      <alignment horizontal="right" vertical="center"/>
    </xf>
    <xf numFmtId="169" fontId="4" fillId="0" borderId="0" xfId="44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horizontal="right" vertical="center"/>
    </xf>
    <xf numFmtId="176" fontId="4" fillId="0" borderId="0" xfId="42" applyNumberFormat="1" applyFont="1" applyFill="1" applyBorder="1" applyAlignment="1">
      <alignment horizontal="right" vertical="center"/>
    </xf>
    <xf numFmtId="2" fontId="6" fillId="0" borderId="0" xfId="42" applyNumberFormat="1" applyFont="1" applyFill="1" applyAlignment="1">
      <alignment horizontal="right" vertical="center"/>
    </xf>
    <xf numFmtId="1" fontId="4" fillId="0" borderId="0" xfId="44" applyNumberFormat="1" applyFont="1" applyFill="1" applyBorder="1" applyAlignment="1">
      <alignment horizontal="right" vertical="center"/>
    </xf>
    <xf numFmtId="169" fontId="6" fillId="0" borderId="0" xfId="42" applyNumberFormat="1" applyFont="1" applyFill="1" applyAlignment="1">
      <alignment horizontal="right" vertical="center"/>
    </xf>
    <xf numFmtId="2" fontId="4" fillId="0" borderId="22" xfId="0" applyNumberFormat="1" applyFont="1" applyFill="1" applyBorder="1" applyAlignment="1">
      <alignment horizontal="right" vertical="center"/>
    </xf>
    <xf numFmtId="164" fontId="4" fillId="0" borderId="22" xfId="0" applyFont="1" applyFill="1" applyBorder="1" applyAlignment="1">
      <alignment horizontal="right" vertical="center"/>
    </xf>
    <xf numFmtId="176" fontId="4" fillId="0" borderId="22" xfId="42" applyNumberFormat="1" applyFont="1" applyFill="1" applyBorder="1" applyAlignment="1">
      <alignment horizontal="right" vertical="center"/>
    </xf>
    <xf numFmtId="2" fontId="4" fillId="0" borderId="22" xfId="44" applyNumberFormat="1" applyFont="1" applyFill="1" applyBorder="1" applyAlignment="1">
      <alignment horizontal="right" vertical="center"/>
    </xf>
    <xf numFmtId="169" fontId="4" fillId="0" borderId="22" xfId="44" applyNumberFormat="1" applyFont="1" applyFill="1" applyBorder="1" applyAlignment="1">
      <alignment horizontal="right" vertical="center"/>
    </xf>
    <xf numFmtId="1" fontId="4" fillId="0" borderId="22" xfId="44" applyNumberFormat="1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center" vertical="center"/>
    </xf>
    <xf numFmtId="169" fontId="4" fillId="0" borderId="0" xfId="0" applyNumberFormat="1" applyFont="1" applyFill="1" applyBorder="1" applyAlignment="1">
      <alignment horizontal="center" vertical="center"/>
    </xf>
    <xf numFmtId="1" fontId="4" fillId="0" borderId="0" xfId="0" applyNumberFormat="1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vertical="center"/>
    </xf>
    <xf numFmtId="2" fontId="4" fillId="0" borderId="22" xfId="0" applyNumberFormat="1" applyFont="1" applyFill="1" applyBorder="1" applyAlignment="1">
      <alignment horizontal="center" vertical="center"/>
    </xf>
    <xf numFmtId="169" fontId="4" fillId="0" borderId="22" xfId="0" applyNumberFormat="1" applyFon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vertical="center"/>
    </xf>
    <xf numFmtId="169" fontId="4" fillId="0" borderId="22" xfId="0" applyNumberFormat="1" applyFont="1" applyFill="1" applyBorder="1" applyAlignment="1">
      <alignment vertical="center"/>
    </xf>
    <xf numFmtId="169" fontId="4" fillId="0" borderId="0" xfId="0" applyNumberFormat="1" applyFont="1" applyFill="1" applyBorder="1" applyAlignment="1">
      <alignment horizontal="right" vertical="center"/>
    </xf>
    <xf numFmtId="0" fontId="4" fillId="0" borderId="0" xfId="44" applyNumberFormat="1" applyFont="1" applyFill="1" applyBorder="1" applyAlignment="1">
      <alignment horizontal="right" vertical="center"/>
    </xf>
    <xf numFmtId="169" fontId="4" fillId="0" borderId="22" xfId="0" applyNumberFormat="1" applyFont="1" applyFill="1" applyBorder="1" applyAlignment="1">
      <alignment horizontal="right" vertical="center"/>
    </xf>
    <xf numFmtId="1" fontId="4" fillId="0" borderId="22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169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Alignment="1">
      <alignment horizontal="right"/>
    </xf>
    <xf numFmtId="5" fontId="4" fillId="0" borderId="0" xfId="44" applyNumberFormat="1" applyFont="1" applyFill="1" applyAlignment="1">
      <alignment horizontal="right"/>
    </xf>
    <xf numFmtId="1" fontId="3" fillId="0" borderId="0" xfId="0" applyNumberFormat="1" applyFont="1" applyFill="1" applyAlignment="1">
      <alignment vertical="center"/>
    </xf>
    <xf numFmtId="169" fontId="3" fillId="0" borderId="0" xfId="0" applyNumberFormat="1" applyFont="1" applyFill="1" applyAlignment="1">
      <alignment vertical="center"/>
    </xf>
    <xf numFmtId="2" fontId="6" fillId="0" borderId="0" xfId="42" applyNumberFormat="1" applyFont="1" applyFill="1" applyAlignment="1">
      <alignment horizontal="center" vertical="center"/>
    </xf>
    <xf numFmtId="169" fontId="4" fillId="0" borderId="0" xfId="44" applyNumberFormat="1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vertical="center"/>
    </xf>
    <xf numFmtId="0" fontId="4" fillId="0" borderId="0" xfId="57">
      <alignment/>
      <protection/>
    </xf>
    <xf numFmtId="3" fontId="23" fillId="0" borderId="0" xfId="57" applyNumberFormat="1" applyFont="1" applyAlignment="1">
      <alignment horizontal="center"/>
      <protection/>
    </xf>
    <xf numFmtId="0" fontId="8" fillId="0" borderId="0" xfId="57" applyFont="1" applyAlignment="1">
      <alignment horizontal="right"/>
      <protection/>
    </xf>
    <xf numFmtId="0" fontId="0" fillId="0" borderId="0" xfId="57" applyFont="1">
      <alignment/>
      <protection/>
    </xf>
    <xf numFmtId="3" fontId="5" fillId="0" borderId="0" xfId="57" applyNumberFormat="1" applyFont="1" applyAlignment="1">
      <alignment horizontal="center" vertical="top"/>
      <protection/>
    </xf>
    <xf numFmtId="3" fontId="18" fillId="0" borderId="0" xfId="57" applyNumberFormat="1" applyFont="1" applyAlignment="1">
      <alignment horizontal="center"/>
      <protection/>
    </xf>
    <xf numFmtId="3" fontId="9" fillId="0" borderId="0" xfId="57" applyNumberFormat="1" applyFont="1" applyAlignment="1">
      <alignment horizontal="left"/>
      <protection/>
    </xf>
    <xf numFmtId="169" fontId="4" fillId="0" borderId="0" xfId="57" applyNumberFormat="1">
      <alignment/>
      <protection/>
    </xf>
    <xf numFmtId="3" fontId="4" fillId="0" borderId="0" xfId="57" applyNumberFormat="1" applyAlignment="1">
      <alignment horizontal="left" indent="1"/>
      <protection/>
    </xf>
    <xf numFmtId="3" fontId="4" fillId="0" borderId="0" xfId="57" applyNumberFormat="1" applyAlignment="1">
      <alignment horizontal="center" wrapText="1"/>
      <protection/>
    </xf>
    <xf numFmtId="164" fontId="4" fillId="0" borderId="0" xfId="57" applyNumberFormat="1" applyAlignment="1">
      <alignment horizontal="center"/>
      <protection/>
    </xf>
    <xf numFmtId="0" fontId="4" fillId="0" borderId="0" xfId="57" applyAlignment="1">
      <alignment horizontal="center"/>
      <protection/>
    </xf>
    <xf numFmtId="3" fontId="0" fillId="0" borderId="0" xfId="57" applyNumberFormat="1" applyFont="1">
      <alignment/>
      <protection/>
    </xf>
    <xf numFmtId="3" fontId="4" fillId="0" borderId="0" xfId="57" applyNumberFormat="1" applyAlignment="1">
      <alignment horizontal="left"/>
      <protection/>
    </xf>
    <xf numFmtId="169" fontId="10" fillId="0" borderId="0" xfId="57" applyNumberFormat="1" applyFont="1">
      <alignment/>
      <protection/>
    </xf>
    <xf numFmtId="3" fontId="4" fillId="0" borderId="0" xfId="57" applyNumberFormat="1">
      <alignment/>
      <protection/>
    </xf>
    <xf numFmtId="178" fontId="10" fillId="0" borderId="0" xfId="57" applyNumberFormat="1" applyFont="1" applyAlignment="1">
      <alignment horizontal="center"/>
      <protection/>
    </xf>
    <xf numFmtId="170" fontId="10" fillId="0" borderId="0" xfId="57" applyNumberFormat="1" applyFont="1" applyAlignment="1">
      <alignment horizontal="center"/>
      <protection/>
    </xf>
    <xf numFmtId="3" fontId="10" fillId="0" borderId="0" xfId="57" applyNumberFormat="1" applyFont="1" applyAlignment="1">
      <alignment horizontal="center"/>
      <protection/>
    </xf>
    <xf numFmtId="9" fontId="10" fillId="0" borderId="0" xfId="57" applyNumberFormat="1" applyFont="1" applyAlignment="1">
      <alignment horizontal="center"/>
      <protection/>
    </xf>
    <xf numFmtId="3" fontId="4" fillId="0" borderId="0" xfId="57" applyNumberFormat="1" applyFont="1" applyAlignment="1">
      <alignment horizontal="center"/>
      <protection/>
    </xf>
    <xf numFmtId="178" fontId="4" fillId="0" borderId="0" xfId="57" applyNumberFormat="1" applyAlignment="1">
      <alignment horizontal="center"/>
      <protection/>
    </xf>
    <xf numFmtId="3" fontId="4" fillId="0" borderId="0" xfId="57" applyNumberFormat="1" applyAlignment="1">
      <alignment horizontal="center"/>
      <protection/>
    </xf>
    <xf numFmtId="178" fontId="4" fillId="0" borderId="0" xfId="57" applyNumberFormat="1">
      <alignment/>
      <protection/>
    </xf>
    <xf numFmtId="169" fontId="4" fillId="0" borderId="30" xfId="57" applyNumberFormat="1" applyBorder="1">
      <alignment/>
      <protection/>
    </xf>
    <xf numFmtId="169" fontId="4" fillId="0" borderId="0" xfId="57" applyNumberFormat="1" applyAlignment="1">
      <alignment/>
      <protection/>
    </xf>
    <xf numFmtId="169" fontId="4" fillId="0" borderId="0" xfId="57" applyNumberFormat="1" applyAlignment="1">
      <alignment horizontal="right"/>
      <protection/>
    </xf>
    <xf numFmtId="0" fontId="9" fillId="0" borderId="0" xfId="57" applyFont="1">
      <alignment/>
      <protection/>
    </xf>
    <xf numFmtId="169" fontId="4" fillId="0" borderId="0" xfId="57" applyNumberFormat="1" applyAlignment="1">
      <alignment vertical="center"/>
      <protection/>
    </xf>
    <xf numFmtId="0" fontId="9" fillId="0" borderId="0" xfId="57" applyFont="1" applyAlignment="1">
      <alignment horizontal="left" wrapText="1"/>
      <protection/>
    </xf>
    <xf numFmtId="169" fontId="9" fillId="0" borderId="0" xfId="57" applyNumberFormat="1" applyFont="1">
      <alignment/>
      <protection/>
    </xf>
    <xf numFmtId="1" fontId="9" fillId="0" borderId="14" xfId="57" applyNumberFormat="1" applyFont="1" applyBorder="1" applyAlignment="1">
      <alignment horizontal="left"/>
      <protection/>
    </xf>
    <xf numFmtId="169" fontId="9" fillId="0" borderId="14" xfId="57" applyNumberFormat="1" applyFont="1" applyBorder="1" applyAlignment="1">
      <alignment vertical="center"/>
      <protection/>
    </xf>
    <xf numFmtId="1" fontId="9" fillId="0" borderId="14" xfId="57" applyNumberFormat="1" applyFont="1" applyBorder="1" applyAlignment="1">
      <alignment horizontal="center"/>
      <protection/>
    </xf>
    <xf numFmtId="166" fontId="4" fillId="0" borderId="14" xfId="57" applyNumberFormat="1" applyBorder="1" applyAlignment="1">
      <alignment horizontal="left"/>
      <protection/>
    </xf>
    <xf numFmtId="3" fontId="4" fillId="0" borderId="14" xfId="57" applyNumberFormat="1" applyBorder="1">
      <alignment/>
      <protection/>
    </xf>
    <xf numFmtId="177" fontId="4" fillId="0" borderId="14" xfId="57" applyNumberFormat="1" applyBorder="1" applyAlignment="1">
      <alignment horizontal="left"/>
      <protection/>
    </xf>
    <xf numFmtId="1" fontId="4" fillId="0" borderId="14" xfId="57" applyNumberFormat="1" applyBorder="1">
      <alignment/>
      <protection/>
    </xf>
    <xf numFmtId="3" fontId="4" fillId="0" borderId="14" xfId="57" applyNumberFormat="1" applyBorder="1" applyAlignment="1">
      <alignment vertical="center"/>
      <protection/>
    </xf>
    <xf numFmtId="3" fontId="4" fillId="0" borderId="14" xfId="57" applyNumberFormat="1" applyBorder="1" applyAlignment="1">
      <alignment horizontal="left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~6156161" xfId="58"/>
    <cellStyle name="Normal_igwrkcpy" xfId="59"/>
    <cellStyle name="Normal_Penalty Summary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">
    <dxf>
      <font>
        <color indexed="47"/>
      </font>
    </dxf>
    <dxf>
      <fill>
        <patternFill>
          <bgColor indexed="22"/>
        </patternFill>
      </fill>
    </dxf>
    <dxf>
      <fill>
        <patternFill>
          <bgColor indexed="43"/>
        </patternFill>
      </fill>
    </dxf>
    <dxf>
      <font>
        <color rgb="FFE3E3E3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99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CC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IncentivePlans\templates\2003PAP_Brash1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-Input"/>
      <sheetName val="D-UNEPlatform-NY"/>
      <sheetName val="E-UNELoop-NY"/>
      <sheetName val="F-Resale-NY"/>
      <sheetName val="G-DSL-NY"/>
      <sheetName val="H-Trunks-NY"/>
      <sheetName val="I-CritMeasr"/>
      <sheetName val="J-CrMeasr-Collo&amp;Specials"/>
      <sheetName val="K-SpecialProv"/>
      <sheetName val="L-CCAP"/>
      <sheetName val="M-MktAdjSum"/>
      <sheetName val="N-CoCodes"/>
      <sheetName val="O-MOE allocation"/>
      <sheetName val="P-CM#2"/>
      <sheetName val="Q1-CM#3"/>
      <sheetName val="Q2-CM#3DSL"/>
      <sheetName val="Q3-CM#3Spec"/>
      <sheetName val="R-CM#4"/>
      <sheetName val="S-CM#5HotCut"/>
      <sheetName val="T-CM#6UNE-P&amp;L"/>
      <sheetName val="T1-CM#6Resale-Trunks"/>
      <sheetName val="T2-CM#6DSL"/>
      <sheetName val="T3-CM#6Spec"/>
      <sheetName val="U-CM#7&amp;8"/>
      <sheetName val="V-Resolution"/>
      <sheetName val="W-2-mo rule templ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F20"/>
  <sheetViews>
    <sheetView tabSelected="1" zoomScale="75" zoomScaleNormal="75" zoomScaleSheetLayoutView="75" zoomScalePageLayoutView="0" workbookViewId="0" topLeftCell="A1">
      <selection activeCell="D2" sqref="D2"/>
    </sheetView>
  </sheetViews>
  <sheetFormatPr defaultColWidth="8.88671875" defaultRowHeight="15"/>
  <cols>
    <col min="1" max="2" width="26.21484375" style="58" customWidth="1"/>
    <col min="3" max="3" width="12.77734375" style="58" customWidth="1"/>
    <col min="4" max="4" width="19.5546875" style="328" customWidth="1"/>
    <col min="5" max="5" width="10.77734375" style="58" customWidth="1"/>
    <col min="6" max="6" width="16.4453125" style="58" customWidth="1"/>
    <col min="7" max="16384" width="8.88671875" style="58" customWidth="1"/>
  </cols>
  <sheetData>
    <row r="1" spans="1:6" ht="18" customHeight="1">
      <c r="A1" s="113" t="str">
        <f>AggregateResults!A6</f>
        <v>&lt;month&gt;</v>
      </c>
      <c r="B1" s="334" t="str">
        <f>Input!C1</f>
        <v>Performance Assurance Plan - Verizon CT</v>
      </c>
      <c r="D1" s="70" t="str">
        <f>Input!K1</f>
        <v>Version 4.0</v>
      </c>
      <c r="E1" s="55"/>
      <c r="F1" s="60"/>
    </row>
    <row r="2" spans="1:6" ht="18" customHeight="1">
      <c r="A2" s="55"/>
      <c r="B2" s="55"/>
      <c r="C2" s="55"/>
      <c r="D2" s="329"/>
      <c r="E2" s="55"/>
      <c r="F2" s="55"/>
    </row>
    <row r="3" spans="1:4" s="322" customFormat="1" ht="29.25" customHeight="1">
      <c r="A3" s="335" t="s">
        <v>211</v>
      </c>
      <c r="B3" s="321" t="s">
        <v>126</v>
      </c>
      <c r="C3" s="323" t="s">
        <v>212</v>
      </c>
      <c r="D3" s="330" t="s">
        <v>213</v>
      </c>
    </row>
    <row r="4" spans="1:4" ht="18" customHeight="1">
      <c r="A4" s="58" t="s">
        <v>125</v>
      </c>
      <c r="B4" s="319" t="s">
        <v>183</v>
      </c>
      <c r="C4" s="326"/>
      <c r="D4" s="339"/>
    </row>
    <row r="5" spans="1:4" ht="18" customHeight="1">
      <c r="A5" s="58" t="s">
        <v>125</v>
      </c>
      <c r="B5" s="319" t="s">
        <v>30</v>
      </c>
      <c r="C5" s="326"/>
      <c r="D5" s="339"/>
    </row>
    <row r="6" spans="1:6" ht="18" customHeight="1">
      <c r="A6" s="58" t="s">
        <v>125</v>
      </c>
      <c r="B6" s="319" t="s">
        <v>34</v>
      </c>
      <c r="C6" s="327"/>
      <c r="D6" s="339"/>
      <c r="F6" s="61"/>
    </row>
    <row r="7" spans="1:6" ht="18" customHeight="1">
      <c r="A7" s="320" t="s">
        <v>125</v>
      </c>
      <c r="B7" s="320" t="s">
        <v>32</v>
      </c>
      <c r="C7" s="333"/>
      <c r="D7" s="338"/>
      <c r="F7" s="61"/>
    </row>
    <row r="8" spans="1:6" ht="18" customHeight="1">
      <c r="A8" s="58" t="s">
        <v>208</v>
      </c>
      <c r="B8" s="58" t="s">
        <v>183</v>
      </c>
      <c r="C8" s="324"/>
      <c r="D8" s="336"/>
      <c r="F8" s="62"/>
    </row>
    <row r="9" spans="1:4" ht="18" customHeight="1">
      <c r="A9" s="58" t="s">
        <v>208</v>
      </c>
      <c r="B9" s="58" t="s">
        <v>30</v>
      </c>
      <c r="C9" s="325"/>
      <c r="D9" s="336"/>
    </row>
    <row r="10" spans="1:4" ht="18" customHeight="1">
      <c r="A10" s="58" t="s">
        <v>208</v>
      </c>
      <c r="B10" s="58" t="s">
        <v>34</v>
      </c>
      <c r="C10" s="325"/>
      <c r="D10" s="336"/>
    </row>
    <row r="11" spans="1:4" ht="18" customHeight="1">
      <c r="A11" s="58" t="s">
        <v>208</v>
      </c>
      <c r="B11" s="58" t="s">
        <v>33</v>
      </c>
      <c r="C11" s="325"/>
      <c r="D11" s="336"/>
    </row>
    <row r="12" spans="1:4" ht="18" customHeight="1">
      <c r="A12" s="58" t="s">
        <v>208</v>
      </c>
      <c r="B12" s="58" t="s">
        <v>199</v>
      </c>
      <c r="C12" s="325"/>
      <c r="D12" s="336"/>
    </row>
    <row r="13" spans="1:6" ht="18" customHeight="1">
      <c r="A13" s="320" t="s">
        <v>210</v>
      </c>
      <c r="B13" s="320" t="s">
        <v>32</v>
      </c>
      <c r="C13" s="325"/>
      <c r="D13" s="337"/>
      <c r="F13" s="61"/>
    </row>
    <row r="14" spans="1:6" ht="18" customHeight="1">
      <c r="A14" s="58" t="s">
        <v>209</v>
      </c>
      <c r="B14" s="56" t="s">
        <v>32</v>
      </c>
      <c r="C14" s="325"/>
      <c r="D14" s="338"/>
      <c r="F14" s="57"/>
    </row>
    <row r="15" spans="1:6" ht="18" customHeight="1">
      <c r="A15" s="320" t="s">
        <v>214</v>
      </c>
      <c r="B15" s="320" t="s">
        <v>36</v>
      </c>
      <c r="C15" s="325"/>
      <c r="D15" s="338"/>
      <c r="F15" s="61"/>
    </row>
    <row r="16" spans="3:6" ht="18" customHeight="1">
      <c r="C16" s="56"/>
      <c r="D16" s="331"/>
      <c r="F16" s="57"/>
    </row>
    <row r="17" spans="1:6" ht="18" customHeight="1">
      <c r="A17" s="341"/>
      <c r="B17" s="19"/>
      <c r="C17" s="19"/>
      <c r="D17" s="332"/>
      <c r="E17" s="59"/>
      <c r="F17" s="59"/>
    </row>
    <row r="18" spans="1:3" ht="15" customHeight="1">
      <c r="A18" s="59"/>
      <c r="B18" s="59"/>
      <c r="C18" s="59"/>
    </row>
    <row r="20" ht="15">
      <c r="A20" s="363" t="s">
        <v>337</v>
      </c>
    </row>
  </sheetData>
  <sheetProtection/>
  <printOptions horizontalCentered="1"/>
  <pageMargins left="0.5" right="0" top="0.5" bottom="0" header="0" footer="0"/>
  <pageSetup fitToHeight="1" fitToWidth="1" horizontalDpi="600" verticalDpi="600" orientation="portrait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C202"/>
  <sheetViews>
    <sheetView showGridLines="0" view="pageBreakPreview" zoomScale="75" zoomScaleNormal="75" zoomScaleSheetLayoutView="75" zoomScalePageLayoutView="0" workbookViewId="0" topLeftCell="A1">
      <selection activeCell="A1" sqref="A1"/>
    </sheetView>
  </sheetViews>
  <sheetFormatPr defaultColWidth="8.88671875" defaultRowHeight="15"/>
  <cols>
    <col min="1" max="1" width="6.4453125" style="0" bestFit="1" customWidth="1"/>
    <col min="2" max="2" width="4.88671875" style="0" customWidth="1"/>
    <col min="3" max="3" width="5.4453125" style="0" customWidth="1"/>
    <col min="4" max="4" width="4.4453125" style="0" customWidth="1"/>
    <col min="5" max="5" width="5.4453125" style="0" bestFit="1" customWidth="1"/>
    <col min="6" max="6" width="7.5546875" style="0" customWidth="1"/>
    <col min="7" max="7" width="5.99609375" style="0" customWidth="1"/>
    <col min="8" max="8" width="3.77734375" style="0" customWidth="1"/>
    <col min="9" max="9" width="5.88671875" style="0" bestFit="1" customWidth="1"/>
    <col min="10" max="10" width="10.77734375" style="1" customWidth="1"/>
    <col min="11" max="11" width="44.5546875" style="0" bestFit="1" customWidth="1"/>
    <col min="12" max="12" width="23.21484375" style="0" customWidth="1"/>
    <col min="13" max="14" width="5.3359375" style="0" customWidth="1"/>
    <col min="15" max="15" width="6.77734375" style="0" customWidth="1"/>
    <col min="16" max="16" width="8.10546875" style="0" customWidth="1"/>
    <col min="17" max="17" width="5.77734375" style="0" customWidth="1"/>
    <col min="18" max="19" width="9.10546875" style="18" customWidth="1"/>
    <col min="20" max="20" width="6.6640625" style="18" customWidth="1"/>
    <col min="21" max="21" width="6.4453125" style="10" bestFit="1" customWidth="1"/>
    <col min="22" max="22" width="2.6640625" style="0" customWidth="1"/>
    <col min="23" max="23" width="6.99609375" style="0" customWidth="1"/>
    <col min="24" max="24" width="12.4453125" style="0" bestFit="1" customWidth="1"/>
    <col min="28" max="28" width="10.6640625" style="2" customWidth="1"/>
    <col min="29" max="29" width="12.77734375" style="0" customWidth="1"/>
  </cols>
  <sheetData>
    <row r="1" spans="4:21" ht="19.5" customHeight="1">
      <c r="D1" s="3"/>
      <c r="K1" s="64" t="str">
        <f>Input!C1</f>
        <v>Performance Assurance Plan - Verizon CT</v>
      </c>
      <c r="L1" s="64"/>
      <c r="M1" s="11"/>
      <c r="N1" s="11"/>
      <c r="P1" s="16"/>
      <c r="Q1" s="16"/>
      <c r="R1" s="70" t="str">
        <f>Input!K1</f>
        <v>Version 4.0</v>
      </c>
      <c r="S1" s="70"/>
      <c r="T1" s="53"/>
      <c r="U1" s="9"/>
    </row>
    <row r="2" spans="4:21" ht="15" customHeight="1">
      <c r="D2" s="3"/>
      <c r="G2" s="22"/>
      <c r="M2" s="11"/>
      <c r="N2" s="11"/>
      <c r="P2" s="16"/>
      <c r="Q2" s="16"/>
      <c r="U2" s="9"/>
    </row>
    <row r="3" spans="7:21" ht="15" customHeight="1">
      <c r="G3" s="22"/>
      <c r="K3" s="19" t="s">
        <v>294</v>
      </c>
      <c r="L3" s="19"/>
      <c r="M3" s="11"/>
      <c r="N3" s="11"/>
      <c r="P3" s="16"/>
      <c r="Q3" s="16"/>
      <c r="T3" s="29"/>
      <c r="U3" s="9"/>
    </row>
    <row r="4" spans="1:23" ht="15" customHeight="1">
      <c r="A4" s="7"/>
      <c r="B4" s="7"/>
      <c r="C4" s="7"/>
      <c r="D4" s="7"/>
      <c r="E4" s="7"/>
      <c r="F4" s="7"/>
      <c r="G4" s="7"/>
      <c r="H4" s="7"/>
      <c r="I4" s="7"/>
      <c r="J4" s="20"/>
      <c r="K4" s="385" t="s">
        <v>335</v>
      </c>
      <c r="L4" s="365"/>
      <c r="M4" s="41"/>
      <c r="N4" s="7"/>
      <c r="O4" s="42"/>
      <c r="P4" s="42"/>
      <c r="Q4" s="42"/>
      <c r="R4" s="65"/>
      <c r="S4" s="65"/>
      <c r="T4" s="43"/>
      <c r="U4" s="44"/>
      <c r="V4" s="7"/>
      <c r="W4" s="7"/>
    </row>
    <row r="5" spans="1:27" s="2" customFormat="1" ht="38.25">
      <c r="A5" s="71" t="s">
        <v>128</v>
      </c>
      <c r="B5" s="71" t="s">
        <v>127</v>
      </c>
      <c r="C5" s="71" t="s">
        <v>165</v>
      </c>
      <c r="D5" s="71" t="s">
        <v>134</v>
      </c>
      <c r="E5" s="71" t="s">
        <v>126</v>
      </c>
      <c r="F5" s="388" t="s">
        <v>204</v>
      </c>
      <c r="G5" s="72" t="s">
        <v>22</v>
      </c>
      <c r="H5" s="72" t="s">
        <v>24</v>
      </c>
      <c r="I5" s="72" t="s">
        <v>23</v>
      </c>
      <c r="J5" s="73" t="s">
        <v>121</v>
      </c>
      <c r="K5" s="384" t="s">
        <v>239</v>
      </c>
      <c r="L5" s="384" t="s">
        <v>240</v>
      </c>
      <c r="M5" s="12" t="s">
        <v>132</v>
      </c>
      <c r="N5" s="12" t="s">
        <v>37</v>
      </c>
      <c r="O5" s="12" t="s">
        <v>136</v>
      </c>
      <c r="P5" s="12" t="s">
        <v>38</v>
      </c>
      <c r="Q5" s="12" t="s">
        <v>137</v>
      </c>
      <c r="R5" s="75" t="s">
        <v>206</v>
      </c>
      <c r="S5" s="75" t="s">
        <v>104</v>
      </c>
      <c r="T5" s="12"/>
      <c r="U5" s="76" t="s">
        <v>184</v>
      </c>
      <c r="V5" s="74"/>
      <c r="W5" s="77" t="s">
        <v>28</v>
      </c>
      <c r="AA5" s="354" t="s">
        <v>228</v>
      </c>
    </row>
    <row r="6" spans="1:28" s="4" customFormat="1" ht="13.5" customHeight="1">
      <c r="A6" s="45" t="s">
        <v>119</v>
      </c>
      <c r="B6" s="45" t="s">
        <v>120</v>
      </c>
      <c r="C6" s="45" t="s">
        <v>129</v>
      </c>
      <c r="D6" s="63" t="s">
        <v>125</v>
      </c>
      <c r="E6" s="63" t="s">
        <v>183</v>
      </c>
      <c r="F6" s="63" t="s">
        <v>32</v>
      </c>
      <c r="G6" s="164">
        <f>SUM(G7:G73)</f>
        <v>0</v>
      </c>
      <c r="H6" s="164">
        <f>SUM(H7:H73)</f>
        <v>330</v>
      </c>
      <c r="I6" s="164">
        <f>SUM(I7:I73)</f>
        <v>0</v>
      </c>
      <c r="J6" s="367" t="s">
        <v>238</v>
      </c>
      <c r="K6" s="30" t="s">
        <v>230</v>
      </c>
      <c r="L6" s="30"/>
      <c r="M6" s="197"/>
      <c r="N6" s="197"/>
      <c r="O6" s="197"/>
      <c r="P6" s="197"/>
      <c r="Q6" s="197"/>
      <c r="R6" s="198"/>
      <c r="S6" s="359"/>
      <c r="T6" s="97"/>
      <c r="U6" s="51"/>
      <c r="AA6" s="355" t="s">
        <v>228</v>
      </c>
      <c r="AB6" s="6"/>
    </row>
    <row r="7" spans="1:28" s="4" customFormat="1" ht="13.5" customHeight="1">
      <c r="A7" s="45" t="str">
        <f>$A$6</f>
        <v>&lt;month&gt;</v>
      </c>
      <c r="B7" s="45" t="str">
        <f>$B$6</f>
        <v>&lt;state&gt;</v>
      </c>
      <c r="C7" s="45" t="s">
        <v>129</v>
      </c>
      <c r="D7" s="63" t="s">
        <v>125</v>
      </c>
      <c r="E7" s="63" t="s">
        <v>183</v>
      </c>
      <c r="F7" s="63" t="s">
        <v>203</v>
      </c>
      <c r="G7" s="165">
        <f>IF((N7-M7)&gt;6,-2,IF((N7-M7)&gt;4,-1,0))</f>
        <v>0</v>
      </c>
      <c r="H7" s="165">
        <v>2</v>
      </c>
      <c r="I7" s="166">
        <f aca="true" t="shared" si="0" ref="I7:I20">IF(ISTEXT(G7),(G7),(H7/H$6)*G7)</f>
        <v>0</v>
      </c>
      <c r="J7" s="32" t="s">
        <v>39</v>
      </c>
      <c r="K7" s="79" t="s">
        <v>241</v>
      </c>
      <c r="L7" s="79" t="s">
        <v>242</v>
      </c>
      <c r="M7" s="152"/>
      <c r="N7" s="152"/>
      <c r="O7" s="199"/>
      <c r="P7" s="154"/>
      <c r="Q7" s="212"/>
      <c r="R7" s="23"/>
      <c r="S7" s="213"/>
      <c r="T7" s="98"/>
      <c r="U7" s="91">
        <f>H7</f>
        <v>2</v>
      </c>
      <c r="V7" s="46"/>
      <c r="W7" s="47"/>
      <c r="AA7" s="355" t="s">
        <v>228</v>
      </c>
      <c r="AB7" s="6"/>
    </row>
    <row r="8" spans="1:28" s="4" customFormat="1" ht="13.5" customHeight="1">
      <c r="A8" s="45" t="str">
        <f aca="true" t="shared" si="1" ref="A8:A71">$A$6</f>
        <v>&lt;month&gt;</v>
      </c>
      <c r="B8" s="45" t="str">
        <f aca="true" t="shared" si="2" ref="B8:B71">$B$6</f>
        <v>&lt;state&gt;</v>
      </c>
      <c r="C8" s="45" t="s">
        <v>129</v>
      </c>
      <c r="D8" s="63" t="s">
        <v>125</v>
      </c>
      <c r="E8" s="63" t="s">
        <v>183</v>
      </c>
      <c r="F8" s="63" t="s">
        <v>203</v>
      </c>
      <c r="G8" s="167">
        <f>IF((N8-M8)&gt;6,-2,IF((N8-M8)&gt;4,-1,0))</f>
        <v>0</v>
      </c>
      <c r="H8" s="167">
        <v>2</v>
      </c>
      <c r="I8" s="168">
        <f t="shared" si="0"/>
        <v>0</v>
      </c>
      <c r="J8" s="34" t="s">
        <v>46</v>
      </c>
      <c r="K8" s="80" t="s">
        <v>241</v>
      </c>
      <c r="L8" s="80" t="s">
        <v>243</v>
      </c>
      <c r="M8" s="153"/>
      <c r="N8" s="153"/>
      <c r="O8" s="200"/>
      <c r="P8" s="155"/>
      <c r="Q8" s="214"/>
      <c r="R8" s="24"/>
      <c r="S8" s="215"/>
      <c r="T8" s="98"/>
      <c r="U8" s="91">
        <f aca="true" t="shared" si="3" ref="U8:U71">H8</f>
        <v>2</v>
      </c>
      <c r="V8" s="46"/>
      <c r="W8" s="47"/>
      <c r="AA8" s="355" t="s">
        <v>228</v>
      </c>
      <c r="AB8" s="6"/>
    </row>
    <row r="9" spans="1:28" s="4" customFormat="1" ht="13.5" customHeight="1">
      <c r="A9" s="45" t="str">
        <f t="shared" si="1"/>
        <v>&lt;month&gt;</v>
      </c>
      <c r="B9" s="45" t="str">
        <f t="shared" si="2"/>
        <v>&lt;state&gt;</v>
      </c>
      <c r="C9" s="45" t="s">
        <v>129</v>
      </c>
      <c r="D9" s="63" t="s">
        <v>125</v>
      </c>
      <c r="E9" s="63" t="s">
        <v>183</v>
      </c>
      <c r="F9" s="63" t="s">
        <v>203</v>
      </c>
      <c r="G9" s="167">
        <f>IF((N9-M9)&gt;9,-2,IF((N9-M9)&gt;7,-1,0))</f>
        <v>0</v>
      </c>
      <c r="H9" s="167">
        <v>5</v>
      </c>
      <c r="I9" s="168">
        <f t="shared" si="0"/>
        <v>0</v>
      </c>
      <c r="J9" s="34" t="s">
        <v>40</v>
      </c>
      <c r="K9" s="80" t="s">
        <v>241</v>
      </c>
      <c r="L9" s="80" t="s">
        <v>244</v>
      </c>
      <c r="M9" s="153"/>
      <c r="N9" s="153"/>
      <c r="O9" s="200"/>
      <c r="P9" s="155"/>
      <c r="Q9" s="214"/>
      <c r="R9" s="24"/>
      <c r="S9" s="215"/>
      <c r="T9" s="98"/>
      <c r="U9" s="91">
        <f t="shared" si="3"/>
        <v>5</v>
      </c>
      <c r="V9" s="5"/>
      <c r="W9" s="15"/>
      <c r="AA9" s="355" t="s">
        <v>228</v>
      </c>
      <c r="AB9" s="6"/>
    </row>
    <row r="10" spans="1:28" s="4" customFormat="1" ht="13.5" customHeight="1">
      <c r="A10" s="45" t="str">
        <f t="shared" si="1"/>
        <v>&lt;month&gt;</v>
      </c>
      <c r="B10" s="45" t="str">
        <f t="shared" si="2"/>
        <v>&lt;state&gt;</v>
      </c>
      <c r="C10" s="45" t="s">
        <v>129</v>
      </c>
      <c r="D10" s="63" t="s">
        <v>125</v>
      </c>
      <c r="E10" s="63" t="s">
        <v>183</v>
      </c>
      <c r="F10" s="63" t="s">
        <v>203</v>
      </c>
      <c r="G10" s="167">
        <f>IF((N10-M10)&gt;6,-2,IF((N10-M10)&gt;4,-1,0))</f>
        <v>0</v>
      </c>
      <c r="H10" s="167">
        <v>2</v>
      </c>
      <c r="I10" s="168">
        <f t="shared" si="0"/>
        <v>0</v>
      </c>
      <c r="J10" s="34" t="s">
        <v>41</v>
      </c>
      <c r="K10" s="80" t="s">
        <v>245</v>
      </c>
      <c r="L10" s="80" t="s">
        <v>242</v>
      </c>
      <c r="M10" s="153"/>
      <c r="N10" s="153"/>
      <c r="O10" s="200"/>
      <c r="P10" s="155"/>
      <c r="Q10" s="216"/>
      <c r="R10" s="24"/>
      <c r="S10" s="215"/>
      <c r="T10" s="99"/>
      <c r="U10" s="91">
        <f t="shared" si="3"/>
        <v>2</v>
      </c>
      <c r="V10" s="5"/>
      <c r="W10" s="15"/>
      <c r="AA10" s="355" t="s">
        <v>228</v>
      </c>
      <c r="AB10" s="6"/>
    </row>
    <row r="11" spans="1:28" s="4" customFormat="1" ht="13.5" customHeight="1">
      <c r="A11" s="45" t="str">
        <f t="shared" si="1"/>
        <v>&lt;month&gt;</v>
      </c>
      <c r="B11" s="45" t="str">
        <f t="shared" si="2"/>
        <v>&lt;state&gt;</v>
      </c>
      <c r="C11" s="45" t="s">
        <v>129</v>
      </c>
      <c r="D11" s="63" t="s">
        <v>125</v>
      </c>
      <c r="E11" s="63" t="s">
        <v>183</v>
      </c>
      <c r="F11" s="63" t="s">
        <v>203</v>
      </c>
      <c r="G11" s="167">
        <f>IF((N11-M11)&gt;6,-2,IF((N11-M11)&gt;4,-1,0))</f>
        <v>0</v>
      </c>
      <c r="H11" s="167">
        <v>2</v>
      </c>
      <c r="I11" s="168">
        <f t="shared" si="0"/>
        <v>0</v>
      </c>
      <c r="J11" s="34" t="s">
        <v>42</v>
      </c>
      <c r="K11" s="80" t="s">
        <v>245</v>
      </c>
      <c r="L11" s="80" t="s">
        <v>243</v>
      </c>
      <c r="M11" s="153"/>
      <c r="N11" s="153"/>
      <c r="O11" s="200"/>
      <c r="P11" s="155"/>
      <c r="Q11" s="216"/>
      <c r="R11" s="24"/>
      <c r="S11" s="215"/>
      <c r="T11" s="99"/>
      <c r="U11" s="91">
        <f t="shared" si="3"/>
        <v>2</v>
      </c>
      <c r="V11" s="5"/>
      <c r="W11" s="15"/>
      <c r="AA11" s="355" t="s">
        <v>228</v>
      </c>
      <c r="AB11" s="6"/>
    </row>
    <row r="12" spans="1:28" s="4" customFormat="1" ht="13.5" customHeight="1">
      <c r="A12" s="45" t="str">
        <f t="shared" si="1"/>
        <v>&lt;month&gt;</v>
      </c>
      <c r="B12" s="45" t="str">
        <f t="shared" si="2"/>
        <v>&lt;state&gt;</v>
      </c>
      <c r="C12" s="45" t="s">
        <v>129</v>
      </c>
      <c r="D12" s="63" t="s">
        <v>125</v>
      </c>
      <c r="E12" s="63" t="s">
        <v>183</v>
      </c>
      <c r="F12" s="63" t="s">
        <v>203</v>
      </c>
      <c r="G12" s="167">
        <f>IF((N12-M12)&gt;9,-2,IF((N12-M12)&gt;7,-1,0))</f>
        <v>0</v>
      </c>
      <c r="H12" s="167">
        <v>5</v>
      </c>
      <c r="I12" s="168">
        <f t="shared" si="0"/>
        <v>0</v>
      </c>
      <c r="J12" s="34" t="s">
        <v>45</v>
      </c>
      <c r="K12" s="80" t="s">
        <v>245</v>
      </c>
      <c r="L12" s="80" t="s">
        <v>244</v>
      </c>
      <c r="M12" s="153"/>
      <c r="N12" s="153"/>
      <c r="O12" s="200"/>
      <c r="P12" s="155"/>
      <c r="Q12" s="216"/>
      <c r="R12" s="24"/>
      <c r="S12" s="215"/>
      <c r="T12" s="99"/>
      <c r="U12" s="91">
        <f t="shared" si="3"/>
        <v>5</v>
      </c>
      <c r="V12" s="5"/>
      <c r="W12" s="15"/>
      <c r="AA12" s="355" t="s">
        <v>228</v>
      </c>
      <c r="AB12" s="6"/>
    </row>
    <row r="13" spans="1:28" s="4" customFormat="1" ht="13.5" customHeight="1">
      <c r="A13" s="45" t="str">
        <f t="shared" si="1"/>
        <v>&lt;month&gt;</v>
      </c>
      <c r="B13" s="45" t="str">
        <f t="shared" si="2"/>
        <v>&lt;state&gt;</v>
      </c>
      <c r="C13" s="45" t="s">
        <v>129</v>
      </c>
      <c r="D13" s="63" t="s">
        <v>125</v>
      </c>
      <c r="E13" s="63" t="s">
        <v>183</v>
      </c>
      <c r="F13" s="63" t="s">
        <v>203</v>
      </c>
      <c r="G13" s="167">
        <f>IF((N13-M13)&gt;6,-2,IF((N13-M13)&gt;4,-1,0))</f>
        <v>0</v>
      </c>
      <c r="H13" s="167">
        <v>2</v>
      </c>
      <c r="I13" s="168">
        <f t="shared" si="0"/>
        <v>0</v>
      </c>
      <c r="J13" s="34" t="s">
        <v>54</v>
      </c>
      <c r="K13" s="80" t="s">
        <v>246</v>
      </c>
      <c r="L13" s="80" t="s">
        <v>242</v>
      </c>
      <c r="M13" s="153"/>
      <c r="N13" s="153"/>
      <c r="O13" s="200"/>
      <c r="P13" s="156"/>
      <c r="Q13" s="217"/>
      <c r="R13" s="24"/>
      <c r="S13" s="215"/>
      <c r="T13" s="98"/>
      <c r="U13" s="91">
        <f t="shared" si="3"/>
        <v>2</v>
      </c>
      <c r="V13" s="5"/>
      <c r="W13" s="15"/>
      <c r="AA13" s="355" t="s">
        <v>228</v>
      </c>
      <c r="AB13" s="6"/>
    </row>
    <row r="14" spans="1:28" s="4" customFormat="1" ht="13.5" customHeight="1">
      <c r="A14" s="45" t="str">
        <f t="shared" si="1"/>
        <v>&lt;month&gt;</v>
      </c>
      <c r="B14" s="45" t="str">
        <f t="shared" si="2"/>
        <v>&lt;state&gt;</v>
      </c>
      <c r="C14" s="45" t="s">
        <v>129</v>
      </c>
      <c r="D14" s="63" t="s">
        <v>125</v>
      </c>
      <c r="E14" s="63" t="s">
        <v>183</v>
      </c>
      <c r="F14" s="63" t="s">
        <v>203</v>
      </c>
      <c r="G14" s="167">
        <f>IF((N14-M14)&gt;9,-2,IF((N14-M14)&gt;7,-1,0))</f>
        <v>0</v>
      </c>
      <c r="H14" s="167">
        <v>2</v>
      </c>
      <c r="I14" s="168">
        <f t="shared" si="0"/>
        <v>0</v>
      </c>
      <c r="J14" s="34" t="s">
        <v>55</v>
      </c>
      <c r="K14" s="80" t="s">
        <v>246</v>
      </c>
      <c r="L14" s="80" t="s">
        <v>244</v>
      </c>
      <c r="M14" s="153"/>
      <c r="N14" s="153"/>
      <c r="O14" s="200"/>
      <c r="P14" s="156"/>
      <c r="Q14" s="217"/>
      <c r="R14" s="24"/>
      <c r="S14" s="215"/>
      <c r="T14" s="99"/>
      <c r="U14" s="91">
        <f t="shared" si="3"/>
        <v>2</v>
      </c>
      <c r="V14" s="5"/>
      <c r="W14" s="15"/>
      <c r="AA14" s="355" t="s">
        <v>228</v>
      </c>
      <c r="AB14" s="6"/>
    </row>
    <row r="15" spans="1:28" s="4" customFormat="1" ht="13.5" customHeight="1">
      <c r="A15" s="45" t="str">
        <f t="shared" si="1"/>
        <v>&lt;month&gt;</v>
      </c>
      <c r="B15" s="45" t="str">
        <f t="shared" si="2"/>
        <v>&lt;state&gt;</v>
      </c>
      <c r="C15" s="45" t="s">
        <v>129</v>
      </c>
      <c r="D15" s="63" t="s">
        <v>125</v>
      </c>
      <c r="E15" s="63" t="s">
        <v>183</v>
      </c>
      <c r="F15" s="63" t="s">
        <v>203</v>
      </c>
      <c r="G15" s="167">
        <f>IF(ISNUMBER(N15),IF(N15&lt;98,-2,IF(N15&lt;99.5,-1,0)),0)</f>
        <v>0</v>
      </c>
      <c r="H15" s="167">
        <v>5</v>
      </c>
      <c r="I15" s="168">
        <f t="shared" si="0"/>
        <v>0</v>
      </c>
      <c r="J15" s="34" t="s">
        <v>142</v>
      </c>
      <c r="K15" s="80" t="s">
        <v>247</v>
      </c>
      <c r="L15" s="80" t="s">
        <v>248</v>
      </c>
      <c r="M15" s="203"/>
      <c r="N15" s="153"/>
      <c r="O15" s="201"/>
      <c r="P15" s="155"/>
      <c r="Q15" s="217"/>
      <c r="R15" s="218"/>
      <c r="S15" s="218"/>
      <c r="T15" s="98"/>
      <c r="U15" s="91">
        <f t="shared" si="3"/>
        <v>5</v>
      </c>
      <c r="V15" s="5"/>
      <c r="W15" s="15"/>
      <c r="AA15" s="355" t="s">
        <v>228</v>
      </c>
      <c r="AB15" s="6"/>
    </row>
    <row r="16" spans="1:28" s="4" customFormat="1" ht="13.5" customHeight="1">
      <c r="A16" s="45" t="str">
        <f t="shared" si="1"/>
        <v>&lt;month&gt;</v>
      </c>
      <c r="B16" s="45" t="str">
        <f t="shared" si="2"/>
        <v>&lt;state&gt;</v>
      </c>
      <c r="C16" s="45" t="s">
        <v>129</v>
      </c>
      <c r="D16" s="63" t="s">
        <v>125</v>
      </c>
      <c r="E16" s="63" t="s">
        <v>183</v>
      </c>
      <c r="F16" s="63" t="s">
        <v>203</v>
      </c>
      <c r="G16" s="167">
        <f>IF(ISNUMBER(N16),IF(N16&lt;98,-2,IF(N16&lt;99.5,-1,0)),0)</f>
        <v>0</v>
      </c>
      <c r="H16" s="167">
        <v>5</v>
      </c>
      <c r="I16" s="168">
        <f t="shared" si="0"/>
        <v>0</v>
      </c>
      <c r="J16" s="34" t="s">
        <v>43</v>
      </c>
      <c r="K16" s="80" t="s">
        <v>249</v>
      </c>
      <c r="L16" s="80" t="s">
        <v>242</v>
      </c>
      <c r="M16" s="203"/>
      <c r="N16" s="153"/>
      <c r="O16" s="200"/>
      <c r="P16" s="155"/>
      <c r="Q16" s="219"/>
      <c r="R16" s="218"/>
      <c r="S16" s="218"/>
      <c r="T16" s="99"/>
      <c r="U16" s="91">
        <f t="shared" si="3"/>
        <v>5</v>
      </c>
      <c r="V16" s="5"/>
      <c r="W16" s="15"/>
      <c r="AA16" s="355" t="s">
        <v>228</v>
      </c>
      <c r="AB16" s="294"/>
    </row>
    <row r="17" spans="1:28" s="4" customFormat="1" ht="13.5" customHeight="1">
      <c r="A17" s="45" t="str">
        <f t="shared" si="1"/>
        <v>&lt;month&gt;</v>
      </c>
      <c r="B17" s="45" t="str">
        <f t="shared" si="2"/>
        <v>&lt;state&gt;</v>
      </c>
      <c r="C17" s="45" t="s">
        <v>129</v>
      </c>
      <c r="D17" s="63" t="s">
        <v>125</v>
      </c>
      <c r="E17" s="63" t="s">
        <v>183</v>
      </c>
      <c r="F17" s="63" t="s">
        <v>203</v>
      </c>
      <c r="G17" s="167">
        <f>IF(ISNUMBER(N17),IF(N17&lt;98,-2,IF(N17&lt;99.5,-1,0)),0)</f>
        <v>0</v>
      </c>
      <c r="H17" s="167">
        <v>5</v>
      </c>
      <c r="I17" s="168">
        <f t="shared" si="0"/>
        <v>0</v>
      </c>
      <c r="J17" s="34" t="s">
        <v>44</v>
      </c>
      <c r="K17" s="80" t="s">
        <v>249</v>
      </c>
      <c r="L17" s="80" t="s">
        <v>243</v>
      </c>
      <c r="M17" s="203"/>
      <c r="N17" s="153"/>
      <c r="O17" s="200"/>
      <c r="P17" s="155"/>
      <c r="Q17" s="219"/>
      <c r="R17" s="218"/>
      <c r="S17" s="218"/>
      <c r="T17" s="99"/>
      <c r="U17" s="91">
        <f t="shared" si="3"/>
        <v>5</v>
      </c>
      <c r="V17" s="5"/>
      <c r="W17" s="15"/>
      <c r="AA17" s="355" t="s">
        <v>228</v>
      </c>
      <c r="AB17" s="6"/>
    </row>
    <row r="18" spans="1:28" s="4" customFormat="1" ht="13.5" customHeight="1">
      <c r="A18" s="45" t="str">
        <f t="shared" si="1"/>
        <v>&lt;month&gt;</v>
      </c>
      <c r="B18" s="45" t="str">
        <f t="shared" si="2"/>
        <v>&lt;state&gt;</v>
      </c>
      <c r="C18" s="45" t="s">
        <v>129</v>
      </c>
      <c r="D18" s="63" t="s">
        <v>125</v>
      </c>
      <c r="E18" s="63" t="s">
        <v>183</v>
      </c>
      <c r="F18" s="63" t="s">
        <v>203</v>
      </c>
      <c r="G18" s="167">
        <f>IF(ISNUMBER(N18),IF(N18&lt;98,-2,IF(N18&lt;99.5,-1,0)),0)</f>
        <v>0</v>
      </c>
      <c r="H18" s="167">
        <v>5</v>
      </c>
      <c r="I18" s="168">
        <f t="shared" si="0"/>
        <v>0</v>
      </c>
      <c r="J18" s="34" t="s">
        <v>101</v>
      </c>
      <c r="K18" s="80" t="s">
        <v>249</v>
      </c>
      <c r="L18" s="80" t="s">
        <v>297</v>
      </c>
      <c r="M18" s="203"/>
      <c r="N18" s="153"/>
      <c r="O18" s="200"/>
      <c r="P18" s="155"/>
      <c r="Q18" s="219"/>
      <c r="R18" s="218"/>
      <c r="S18" s="218"/>
      <c r="T18" s="99"/>
      <c r="U18" s="91">
        <f t="shared" si="3"/>
        <v>5</v>
      </c>
      <c r="V18" s="5"/>
      <c r="W18" s="15"/>
      <c r="AA18" s="355" t="s">
        <v>228</v>
      </c>
      <c r="AB18" s="6"/>
    </row>
    <row r="19" spans="1:28" s="4" customFormat="1" ht="13.5" customHeight="1">
      <c r="A19" s="45" t="str">
        <f t="shared" si="1"/>
        <v>&lt;month&gt;</v>
      </c>
      <c r="B19" s="45" t="str">
        <f t="shared" si="2"/>
        <v>&lt;state&gt;</v>
      </c>
      <c r="C19" s="45" t="s">
        <v>129</v>
      </c>
      <c r="D19" s="63" t="s">
        <v>125</v>
      </c>
      <c r="E19" s="63" t="s">
        <v>183</v>
      </c>
      <c r="F19" s="63" t="s">
        <v>203</v>
      </c>
      <c r="G19" s="169">
        <f>IF(ISNUMBER(N19),IF(AND(P19&lt;20,(ROUND((P19-(N19*P19/100)),0)=1)),0,IF(AND(P19&lt;20,(ROUND((P19-(N19*P19/100)),0)=2)),-1,IF(N19&lt;90,-2,IF(N19&lt;95,-1,0)))),0)</f>
        <v>0</v>
      </c>
      <c r="H19" s="169">
        <v>2</v>
      </c>
      <c r="I19" s="168">
        <f t="shared" si="0"/>
        <v>0</v>
      </c>
      <c r="J19" s="36" t="s">
        <v>156</v>
      </c>
      <c r="K19" s="81" t="s">
        <v>250</v>
      </c>
      <c r="L19" s="81" t="s">
        <v>251</v>
      </c>
      <c r="M19" s="204"/>
      <c r="N19" s="158"/>
      <c r="O19" s="202"/>
      <c r="P19" s="157"/>
      <c r="Q19" s="220"/>
      <c r="R19" s="221"/>
      <c r="S19" s="221"/>
      <c r="T19" s="99"/>
      <c r="U19" s="91">
        <f t="shared" si="3"/>
        <v>2</v>
      </c>
      <c r="V19" s="5"/>
      <c r="W19" s="15"/>
      <c r="AA19" s="355" t="s">
        <v>228</v>
      </c>
      <c r="AB19" s="6"/>
    </row>
    <row r="20" spans="1:28" s="4" customFormat="1" ht="13.5" customHeight="1">
      <c r="A20" s="45" t="str">
        <f t="shared" si="1"/>
        <v>&lt;month&gt;</v>
      </c>
      <c r="B20" s="45" t="str">
        <f t="shared" si="2"/>
        <v>&lt;state&gt;</v>
      </c>
      <c r="C20" s="45" t="s">
        <v>129</v>
      </c>
      <c r="D20" s="63" t="s">
        <v>125</v>
      </c>
      <c r="E20" s="63" t="s">
        <v>183</v>
      </c>
      <c r="F20" s="63" t="s">
        <v>203</v>
      </c>
      <c r="G20" s="165">
        <f aca="true" t="shared" si="4" ref="G20:G32">IF(ISNUMBER(N20),IF(AND(P20&lt;20,(ROUND((P20-(N20*P20/100)),0)=1)),0,IF(AND(P20&lt;20,(ROUND((P20-(N20*P20/100)),0)=2)),-1,IF(N20&lt;90,-2,IF(N20&lt;95,-1,0)))),0)</f>
        <v>0</v>
      </c>
      <c r="H20" s="165">
        <v>10</v>
      </c>
      <c r="I20" s="166">
        <f t="shared" si="0"/>
        <v>0</v>
      </c>
      <c r="J20" s="31" t="s">
        <v>48</v>
      </c>
      <c r="K20" s="82" t="s">
        <v>298</v>
      </c>
      <c r="L20" s="82" t="s">
        <v>295</v>
      </c>
      <c r="M20" s="205"/>
      <c r="N20" s="152"/>
      <c r="O20" s="199"/>
      <c r="P20" s="154"/>
      <c r="Q20" s="222"/>
      <c r="R20" s="223"/>
      <c r="S20" s="223"/>
      <c r="T20" s="97"/>
      <c r="U20" s="91">
        <f t="shared" si="3"/>
        <v>10</v>
      </c>
      <c r="V20" s="5"/>
      <c r="W20" s="15"/>
      <c r="AA20" s="355" t="s">
        <v>228</v>
      </c>
      <c r="AB20" s="6"/>
    </row>
    <row r="21" spans="1:28" s="4" customFormat="1" ht="13.5" customHeight="1">
      <c r="A21" s="45" t="str">
        <f t="shared" si="1"/>
        <v>&lt;month&gt;</v>
      </c>
      <c r="B21" s="45" t="str">
        <f t="shared" si="2"/>
        <v>&lt;state&gt;</v>
      </c>
      <c r="C21" s="45" t="s">
        <v>129</v>
      </c>
      <c r="D21" s="63" t="s">
        <v>125</v>
      </c>
      <c r="E21" s="63" t="s">
        <v>183</v>
      </c>
      <c r="F21" s="63" t="s">
        <v>203</v>
      </c>
      <c r="G21" s="167">
        <f t="shared" si="4"/>
        <v>0</v>
      </c>
      <c r="H21" s="167">
        <v>5</v>
      </c>
      <c r="I21" s="168">
        <f aca="true" t="shared" si="5" ref="I21:I73">IF(ISTEXT(G21),(G21),(H21/H$6)*G21)</f>
        <v>0</v>
      </c>
      <c r="J21" s="33" t="s">
        <v>50</v>
      </c>
      <c r="K21" s="83" t="s">
        <v>299</v>
      </c>
      <c r="L21" s="83" t="s">
        <v>295</v>
      </c>
      <c r="M21" s="206"/>
      <c r="N21" s="153"/>
      <c r="O21" s="200"/>
      <c r="P21" s="155"/>
      <c r="Q21" s="224"/>
      <c r="R21" s="218"/>
      <c r="S21" s="218"/>
      <c r="T21" s="100"/>
      <c r="U21" s="91">
        <f t="shared" si="3"/>
        <v>5</v>
      </c>
      <c r="V21" s="5"/>
      <c r="W21" s="15"/>
      <c r="AA21" s="355" t="s">
        <v>228</v>
      </c>
      <c r="AB21" s="6"/>
    </row>
    <row r="22" spans="1:28" s="4" customFormat="1" ht="13.5" customHeight="1">
      <c r="A22" s="45" t="str">
        <f t="shared" si="1"/>
        <v>&lt;month&gt;</v>
      </c>
      <c r="B22" s="45" t="str">
        <f t="shared" si="2"/>
        <v>&lt;state&gt;</v>
      </c>
      <c r="C22" s="45" t="s">
        <v>129</v>
      </c>
      <c r="D22" s="63" t="s">
        <v>125</v>
      </c>
      <c r="E22" s="63" t="s">
        <v>183</v>
      </c>
      <c r="F22" s="63" t="s">
        <v>203</v>
      </c>
      <c r="G22" s="167">
        <f t="shared" si="4"/>
        <v>0</v>
      </c>
      <c r="H22" s="167">
        <v>5</v>
      </c>
      <c r="I22" s="168">
        <f t="shared" si="5"/>
        <v>0</v>
      </c>
      <c r="J22" s="33" t="s">
        <v>51</v>
      </c>
      <c r="K22" s="83" t="s">
        <v>300</v>
      </c>
      <c r="L22" s="83" t="s">
        <v>295</v>
      </c>
      <c r="M22" s="206"/>
      <c r="N22" s="153"/>
      <c r="O22" s="200"/>
      <c r="P22" s="155"/>
      <c r="Q22" s="224"/>
      <c r="R22" s="218"/>
      <c r="S22" s="218"/>
      <c r="T22" s="100"/>
      <c r="U22" s="91">
        <f t="shared" si="3"/>
        <v>5</v>
      </c>
      <c r="V22" s="5"/>
      <c r="W22" s="15"/>
      <c r="AA22" s="355" t="s">
        <v>228</v>
      </c>
      <c r="AB22" s="6"/>
    </row>
    <row r="23" spans="1:28" s="4" customFormat="1" ht="13.5" customHeight="1">
      <c r="A23" s="45" t="str">
        <f t="shared" si="1"/>
        <v>&lt;month&gt;</v>
      </c>
      <c r="B23" s="45" t="str">
        <f t="shared" si="2"/>
        <v>&lt;state&gt;</v>
      </c>
      <c r="C23" s="45" t="s">
        <v>129</v>
      </c>
      <c r="D23" s="63" t="s">
        <v>125</v>
      </c>
      <c r="E23" s="63" t="s">
        <v>183</v>
      </c>
      <c r="F23" s="63" t="s">
        <v>203</v>
      </c>
      <c r="G23" s="167">
        <f t="shared" si="4"/>
        <v>0</v>
      </c>
      <c r="H23" s="167">
        <v>5</v>
      </c>
      <c r="I23" s="168">
        <f t="shared" si="5"/>
        <v>0</v>
      </c>
      <c r="J23" s="33" t="s">
        <v>49</v>
      </c>
      <c r="K23" s="83" t="s">
        <v>301</v>
      </c>
      <c r="L23" s="83" t="s">
        <v>295</v>
      </c>
      <c r="M23" s="206"/>
      <c r="N23" s="153"/>
      <c r="O23" s="200"/>
      <c r="P23" s="155"/>
      <c r="Q23" s="224"/>
      <c r="R23" s="218"/>
      <c r="S23" s="218"/>
      <c r="T23" s="100"/>
      <c r="U23" s="91">
        <f t="shared" si="3"/>
        <v>5</v>
      </c>
      <c r="V23" s="5"/>
      <c r="W23" s="15"/>
      <c r="AA23" s="355" t="s">
        <v>228</v>
      </c>
      <c r="AB23" s="6"/>
    </row>
    <row r="24" spans="1:28" s="4" customFormat="1" ht="13.5" customHeight="1">
      <c r="A24" s="45" t="str">
        <f t="shared" si="1"/>
        <v>&lt;month&gt;</v>
      </c>
      <c r="B24" s="45" t="str">
        <f t="shared" si="2"/>
        <v>&lt;state&gt;</v>
      </c>
      <c r="C24" s="45" t="s">
        <v>129</v>
      </c>
      <c r="D24" s="63" t="s">
        <v>125</v>
      </c>
      <c r="E24" s="63" t="s">
        <v>183</v>
      </c>
      <c r="F24" s="63" t="s">
        <v>203</v>
      </c>
      <c r="G24" s="167">
        <f t="shared" si="4"/>
        <v>0</v>
      </c>
      <c r="H24" s="167">
        <v>5</v>
      </c>
      <c r="I24" s="168">
        <f t="shared" si="5"/>
        <v>0</v>
      </c>
      <c r="J24" s="33" t="s">
        <v>52</v>
      </c>
      <c r="K24" s="83" t="s">
        <v>302</v>
      </c>
      <c r="L24" s="83" t="s">
        <v>295</v>
      </c>
      <c r="M24" s="206"/>
      <c r="N24" s="153"/>
      <c r="O24" s="200"/>
      <c r="P24" s="155"/>
      <c r="Q24" s="224"/>
      <c r="R24" s="218"/>
      <c r="S24" s="218"/>
      <c r="T24" s="100"/>
      <c r="U24" s="91">
        <f t="shared" si="3"/>
        <v>5</v>
      </c>
      <c r="V24" s="5"/>
      <c r="W24" s="15"/>
      <c r="AA24" s="355" t="s">
        <v>228</v>
      </c>
      <c r="AB24" s="6"/>
    </row>
    <row r="25" spans="1:28" s="4" customFormat="1" ht="13.5" customHeight="1">
      <c r="A25" s="45" t="str">
        <f t="shared" si="1"/>
        <v>&lt;month&gt;</v>
      </c>
      <c r="B25" s="45" t="str">
        <f t="shared" si="2"/>
        <v>&lt;state&gt;</v>
      </c>
      <c r="C25" s="45" t="s">
        <v>129</v>
      </c>
      <c r="D25" s="63" t="s">
        <v>125</v>
      </c>
      <c r="E25" s="63" t="s">
        <v>183</v>
      </c>
      <c r="F25" s="63" t="s">
        <v>203</v>
      </c>
      <c r="G25" s="167">
        <f t="shared" si="4"/>
        <v>0</v>
      </c>
      <c r="H25" s="167">
        <v>2</v>
      </c>
      <c r="I25" s="168">
        <f t="shared" si="5"/>
        <v>0</v>
      </c>
      <c r="J25" s="33" t="s">
        <v>149</v>
      </c>
      <c r="K25" s="83" t="s">
        <v>302</v>
      </c>
      <c r="L25" s="83" t="s">
        <v>303</v>
      </c>
      <c r="M25" s="207"/>
      <c r="N25" s="153"/>
      <c r="O25" s="200"/>
      <c r="P25" s="156"/>
      <c r="Q25" s="219"/>
      <c r="R25" s="218"/>
      <c r="S25" s="218"/>
      <c r="T25" s="97"/>
      <c r="U25" s="91">
        <f t="shared" si="3"/>
        <v>2</v>
      </c>
      <c r="V25" s="5"/>
      <c r="W25" s="15"/>
      <c r="AA25" s="355" t="s">
        <v>228</v>
      </c>
      <c r="AB25" s="6"/>
    </row>
    <row r="26" spans="1:28" s="4" customFormat="1" ht="13.5" customHeight="1">
      <c r="A26" s="45" t="str">
        <f t="shared" si="1"/>
        <v>&lt;month&gt;</v>
      </c>
      <c r="B26" s="45" t="str">
        <f t="shared" si="2"/>
        <v>&lt;state&gt;</v>
      </c>
      <c r="C26" s="45" t="s">
        <v>129</v>
      </c>
      <c r="D26" s="63" t="s">
        <v>125</v>
      </c>
      <c r="E26" s="63" t="s">
        <v>183</v>
      </c>
      <c r="F26" s="63" t="s">
        <v>203</v>
      </c>
      <c r="G26" s="167">
        <f t="shared" si="4"/>
        <v>0</v>
      </c>
      <c r="H26" s="167">
        <v>2</v>
      </c>
      <c r="I26" s="168">
        <f t="shared" si="5"/>
        <v>0</v>
      </c>
      <c r="J26" s="33" t="s">
        <v>57</v>
      </c>
      <c r="K26" s="83" t="s">
        <v>302</v>
      </c>
      <c r="L26" s="83" t="s">
        <v>304</v>
      </c>
      <c r="M26" s="208"/>
      <c r="N26" s="153"/>
      <c r="O26" s="200"/>
      <c r="P26" s="156"/>
      <c r="Q26" s="219"/>
      <c r="R26" s="218"/>
      <c r="S26" s="218"/>
      <c r="T26" s="97"/>
      <c r="U26" s="91">
        <f t="shared" si="3"/>
        <v>2</v>
      </c>
      <c r="V26" s="5"/>
      <c r="W26" s="15"/>
      <c r="AA26" s="355" t="s">
        <v>228</v>
      </c>
      <c r="AB26" s="6"/>
    </row>
    <row r="27" spans="1:28" s="4" customFormat="1" ht="13.5" customHeight="1">
      <c r="A27" s="45" t="str">
        <f t="shared" si="1"/>
        <v>&lt;month&gt;</v>
      </c>
      <c r="B27" s="45" t="str">
        <f t="shared" si="2"/>
        <v>&lt;state&gt;</v>
      </c>
      <c r="C27" s="45" t="s">
        <v>129</v>
      </c>
      <c r="D27" s="63" t="s">
        <v>125</v>
      </c>
      <c r="E27" s="63" t="s">
        <v>183</v>
      </c>
      <c r="F27" s="63" t="s">
        <v>203</v>
      </c>
      <c r="G27" s="167">
        <f t="shared" si="4"/>
        <v>0</v>
      </c>
      <c r="H27" s="167">
        <v>2</v>
      </c>
      <c r="I27" s="168">
        <f t="shared" si="5"/>
        <v>0</v>
      </c>
      <c r="J27" s="33" t="s">
        <v>53</v>
      </c>
      <c r="K27" s="83" t="s">
        <v>305</v>
      </c>
      <c r="L27" s="83" t="s">
        <v>295</v>
      </c>
      <c r="M27" s="206"/>
      <c r="N27" s="153"/>
      <c r="O27" s="200"/>
      <c r="P27" s="155"/>
      <c r="Q27" s="219"/>
      <c r="R27" s="225"/>
      <c r="S27" s="225"/>
      <c r="T27" s="97"/>
      <c r="U27" s="91">
        <f t="shared" si="3"/>
        <v>2</v>
      </c>
      <c r="V27" s="5"/>
      <c r="W27" s="15"/>
      <c r="AA27" s="355" t="s">
        <v>228</v>
      </c>
      <c r="AB27" s="6"/>
    </row>
    <row r="28" spans="1:28" s="4" customFormat="1" ht="13.5" customHeight="1">
      <c r="A28" s="45" t="str">
        <f t="shared" si="1"/>
        <v>&lt;month&gt;</v>
      </c>
      <c r="B28" s="45" t="str">
        <f t="shared" si="2"/>
        <v>&lt;state&gt;</v>
      </c>
      <c r="C28" s="45" t="s">
        <v>129</v>
      </c>
      <c r="D28" s="63" t="s">
        <v>125</v>
      </c>
      <c r="E28" s="63" t="s">
        <v>183</v>
      </c>
      <c r="F28" s="63" t="s">
        <v>203</v>
      </c>
      <c r="G28" s="167">
        <f t="shared" si="4"/>
        <v>0</v>
      </c>
      <c r="H28" s="167">
        <v>2</v>
      </c>
      <c r="I28" s="168">
        <f t="shared" si="5"/>
        <v>0</v>
      </c>
      <c r="J28" s="33" t="s">
        <v>150</v>
      </c>
      <c r="K28" s="83" t="s">
        <v>305</v>
      </c>
      <c r="L28" s="83" t="s">
        <v>303</v>
      </c>
      <c r="M28" s="207"/>
      <c r="N28" s="153"/>
      <c r="O28" s="200"/>
      <c r="P28" s="156"/>
      <c r="Q28" s="219"/>
      <c r="R28" s="218"/>
      <c r="S28" s="218"/>
      <c r="T28" s="101"/>
      <c r="U28" s="91">
        <f t="shared" si="3"/>
        <v>2</v>
      </c>
      <c r="V28" s="5"/>
      <c r="W28" s="15"/>
      <c r="AA28" s="355" t="s">
        <v>228</v>
      </c>
      <c r="AB28" s="6"/>
    </row>
    <row r="29" spans="1:28" s="4" customFormat="1" ht="13.5" customHeight="1">
      <c r="A29" s="45" t="str">
        <f t="shared" si="1"/>
        <v>&lt;month&gt;</v>
      </c>
      <c r="B29" s="45" t="str">
        <f t="shared" si="2"/>
        <v>&lt;state&gt;</v>
      </c>
      <c r="C29" s="45" t="s">
        <v>129</v>
      </c>
      <c r="D29" s="63" t="s">
        <v>125</v>
      </c>
      <c r="E29" s="63" t="s">
        <v>183</v>
      </c>
      <c r="F29" s="63" t="s">
        <v>203</v>
      </c>
      <c r="G29" s="167">
        <f t="shared" si="4"/>
        <v>0</v>
      </c>
      <c r="H29" s="167">
        <v>5</v>
      </c>
      <c r="I29" s="168">
        <f t="shared" si="5"/>
        <v>0</v>
      </c>
      <c r="J29" s="33" t="s">
        <v>106</v>
      </c>
      <c r="K29" s="83" t="s">
        <v>306</v>
      </c>
      <c r="L29" s="83" t="s">
        <v>307</v>
      </c>
      <c r="M29" s="206"/>
      <c r="N29" s="153"/>
      <c r="O29" s="200"/>
      <c r="P29" s="155"/>
      <c r="Q29" s="219"/>
      <c r="R29" s="218"/>
      <c r="S29" s="218"/>
      <c r="T29" s="97"/>
      <c r="U29" s="91">
        <f t="shared" si="3"/>
        <v>5</v>
      </c>
      <c r="V29" s="5"/>
      <c r="W29" s="15"/>
      <c r="AA29" s="355" t="s">
        <v>228</v>
      </c>
      <c r="AB29" s="6"/>
    </row>
    <row r="30" spans="1:28" s="4" customFormat="1" ht="13.5" customHeight="1">
      <c r="A30" s="45" t="str">
        <f t="shared" si="1"/>
        <v>&lt;month&gt;</v>
      </c>
      <c r="B30" s="45" t="str">
        <f t="shared" si="2"/>
        <v>&lt;state&gt;</v>
      </c>
      <c r="C30" s="45" t="s">
        <v>129</v>
      </c>
      <c r="D30" s="63" t="s">
        <v>125</v>
      </c>
      <c r="E30" s="63" t="s">
        <v>183</v>
      </c>
      <c r="F30" s="63" t="s">
        <v>203</v>
      </c>
      <c r="G30" s="167">
        <f t="shared" si="4"/>
        <v>0</v>
      </c>
      <c r="H30" s="167">
        <v>5</v>
      </c>
      <c r="I30" s="168">
        <f t="shared" si="5"/>
        <v>0</v>
      </c>
      <c r="J30" s="33" t="s">
        <v>143</v>
      </c>
      <c r="K30" s="83" t="s">
        <v>252</v>
      </c>
      <c r="L30" s="83" t="s">
        <v>308</v>
      </c>
      <c r="M30" s="206"/>
      <c r="N30" s="153"/>
      <c r="O30" s="200"/>
      <c r="P30" s="155"/>
      <c r="Q30" s="219"/>
      <c r="R30" s="225"/>
      <c r="S30" s="225"/>
      <c r="T30" s="97"/>
      <c r="U30" s="91">
        <f t="shared" si="3"/>
        <v>5</v>
      </c>
      <c r="V30" s="5"/>
      <c r="W30" s="15"/>
      <c r="AA30" s="355" t="s">
        <v>228</v>
      </c>
      <c r="AB30" s="6"/>
    </row>
    <row r="31" spans="1:28" s="4" customFormat="1" ht="13.5" customHeight="1">
      <c r="A31" s="45" t="str">
        <f t="shared" si="1"/>
        <v>&lt;month&gt;</v>
      </c>
      <c r="B31" s="45" t="str">
        <f t="shared" si="2"/>
        <v>&lt;state&gt;</v>
      </c>
      <c r="C31" s="45" t="s">
        <v>129</v>
      </c>
      <c r="D31" s="63" t="s">
        <v>125</v>
      </c>
      <c r="E31" s="63" t="s">
        <v>183</v>
      </c>
      <c r="F31" s="63" t="s">
        <v>203</v>
      </c>
      <c r="G31" s="169">
        <f>IF(ISNUMBER(P31),IF(AND(P31&lt;20,(ROUND(((N31*P31/100)),0)=1)),0,IF(AND(P31&lt;20,(ROUND(((N31*P31/100)),0)=2)),-1,IF(N31&gt;10,-2,IF(N31&gt;5,-1,0)))),0)</f>
        <v>0</v>
      </c>
      <c r="H31" s="169">
        <v>5</v>
      </c>
      <c r="I31" s="170">
        <f t="shared" si="5"/>
        <v>0</v>
      </c>
      <c r="J31" s="35" t="s">
        <v>47</v>
      </c>
      <c r="K31" s="84" t="s">
        <v>253</v>
      </c>
      <c r="L31" s="84" t="s">
        <v>309</v>
      </c>
      <c r="M31" s="209"/>
      <c r="N31" s="158"/>
      <c r="O31" s="202"/>
      <c r="P31" s="159"/>
      <c r="Q31" s="226"/>
      <c r="R31" s="227"/>
      <c r="S31" s="227"/>
      <c r="T31" s="100"/>
      <c r="U31" s="91">
        <f t="shared" si="3"/>
        <v>5</v>
      </c>
      <c r="V31" s="5"/>
      <c r="W31" s="15"/>
      <c r="AA31" s="355" t="s">
        <v>228</v>
      </c>
      <c r="AB31" s="6"/>
    </row>
    <row r="32" spans="1:28" s="4" customFormat="1" ht="13.5" customHeight="1">
      <c r="A32" s="45" t="str">
        <f t="shared" si="1"/>
        <v>&lt;month&gt;</v>
      </c>
      <c r="B32" s="45" t="str">
        <f t="shared" si="2"/>
        <v>&lt;state&gt;</v>
      </c>
      <c r="C32" s="45" t="s">
        <v>129</v>
      </c>
      <c r="D32" s="63" t="s">
        <v>125</v>
      </c>
      <c r="E32" s="63" t="s">
        <v>183</v>
      </c>
      <c r="F32" s="63" t="s">
        <v>203</v>
      </c>
      <c r="G32" s="165">
        <f t="shared" si="4"/>
        <v>0</v>
      </c>
      <c r="H32" s="165">
        <v>5</v>
      </c>
      <c r="I32" s="166">
        <f t="shared" si="5"/>
        <v>0</v>
      </c>
      <c r="J32" s="31" t="s">
        <v>69</v>
      </c>
      <c r="K32" s="79" t="s">
        <v>254</v>
      </c>
      <c r="L32" s="79" t="s">
        <v>304</v>
      </c>
      <c r="M32" s="210"/>
      <c r="N32" s="152"/>
      <c r="O32" s="211"/>
      <c r="P32" s="160"/>
      <c r="Q32" s="210"/>
      <c r="R32" s="228"/>
      <c r="S32" s="228"/>
      <c r="T32" s="102"/>
      <c r="U32" s="91">
        <f t="shared" si="3"/>
        <v>5</v>
      </c>
      <c r="V32" s="5"/>
      <c r="W32" s="15"/>
      <c r="AA32" s="355" t="s">
        <v>228</v>
      </c>
      <c r="AB32" s="6"/>
    </row>
    <row r="33" spans="1:28" s="4" customFormat="1" ht="13.5" customHeight="1">
      <c r="A33" s="45" t="str">
        <f t="shared" si="1"/>
        <v>&lt;month&gt;</v>
      </c>
      <c r="B33" s="45" t="str">
        <f t="shared" si="2"/>
        <v>&lt;state&gt;</v>
      </c>
      <c r="C33" s="45" t="s">
        <v>129</v>
      </c>
      <c r="D33" s="63" t="s">
        <v>125</v>
      </c>
      <c r="E33" s="63" t="s">
        <v>183</v>
      </c>
      <c r="F33" s="63" t="s">
        <v>205</v>
      </c>
      <c r="G33" s="318">
        <f>IF(R33="",0,IF(R33&lt;=#REF!,-2,(IF(R33&lt;=#REF!,-1,0))))</f>
        <v>0</v>
      </c>
      <c r="H33" s="340">
        <v>10</v>
      </c>
      <c r="I33" s="168">
        <f t="shared" si="5"/>
        <v>0</v>
      </c>
      <c r="J33" s="33" t="s">
        <v>291</v>
      </c>
      <c r="K33" s="83" t="s">
        <v>202</v>
      </c>
      <c r="L33" s="83" t="s">
        <v>308</v>
      </c>
      <c r="M33" s="153"/>
      <c r="N33" s="153"/>
      <c r="O33" s="155"/>
      <c r="P33" s="155"/>
      <c r="Q33" s="153"/>
      <c r="R33" s="27"/>
      <c r="S33" s="229"/>
      <c r="T33" s="103"/>
      <c r="U33" s="91">
        <f t="shared" si="3"/>
        <v>10</v>
      </c>
      <c r="W33" s="15"/>
      <c r="X33" s="66">
        <v>10</v>
      </c>
      <c r="AA33" s="355" t="s">
        <v>228</v>
      </c>
      <c r="AB33" s="6"/>
    </row>
    <row r="34" spans="1:28" s="4" customFormat="1" ht="13.5" customHeight="1">
      <c r="A34" s="45" t="str">
        <f t="shared" si="1"/>
        <v>&lt;month&gt;</v>
      </c>
      <c r="B34" s="45" t="str">
        <f t="shared" si="2"/>
        <v>&lt;state&gt;</v>
      </c>
      <c r="C34" s="45" t="s">
        <v>129</v>
      </c>
      <c r="D34" s="63" t="s">
        <v>125</v>
      </c>
      <c r="E34" s="63" t="s">
        <v>183</v>
      </c>
      <c r="F34" s="63" t="s">
        <v>205</v>
      </c>
      <c r="G34" s="318">
        <f>IF(R34="",0,IF(R34&lt;=#REF!,-2,(IF(R34&lt;=#REF!,-1,0))))</f>
        <v>0</v>
      </c>
      <c r="H34" s="340">
        <v>2</v>
      </c>
      <c r="I34" s="168">
        <f t="shared" si="5"/>
        <v>0</v>
      </c>
      <c r="J34" s="33" t="s">
        <v>158</v>
      </c>
      <c r="K34" s="83" t="s">
        <v>202</v>
      </c>
      <c r="L34" s="83" t="s">
        <v>303</v>
      </c>
      <c r="M34" s="153"/>
      <c r="N34" s="153"/>
      <c r="O34" s="161"/>
      <c r="P34" s="161"/>
      <c r="Q34" s="153"/>
      <c r="R34" s="27"/>
      <c r="S34" s="229"/>
      <c r="T34" s="103"/>
      <c r="U34" s="91">
        <f t="shared" si="3"/>
        <v>2</v>
      </c>
      <c r="W34" s="15"/>
      <c r="X34" s="66">
        <v>2</v>
      </c>
      <c r="AA34" s="355" t="s">
        <v>228</v>
      </c>
      <c r="AB34" s="6"/>
    </row>
    <row r="35" spans="1:28" s="4" customFormat="1" ht="13.5" customHeight="1">
      <c r="A35" s="45" t="str">
        <f t="shared" si="1"/>
        <v>&lt;month&gt;</v>
      </c>
      <c r="B35" s="45" t="str">
        <f t="shared" si="2"/>
        <v>&lt;state&gt;</v>
      </c>
      <c r="C35" s="45" t="s">
        <v>129</v>
      </c>
      <c r="D35" s="63" t="s">
        <v>125</v>
      </c>
      <c r="E35" s="63" t="s">
        <v>183</v>
      </c>
      <c r="F35" s="63" t="s">
        <v>205</v>
      </c>
      <c r="G35" s="318">
        <f>IF(R35="",0,IF(R35&lt;=#REF!,-2,(IF(R35&lt;=#REF!,-1,0))))</f>
        <v>0</v>
      </c>
      <c r="H35" s="340">
        <v>5</v>
      </c>
      <c r="I35" s="168">
        <f t="shared" si="5"/>
        <v>0</v>
      </c>
      <c r="J35" s="33" t="s">
        <v>70</v>
      </c>
      <c r="K35" s="83" t="s">
        <v>202</v>
      </c>
      <c r="L35" s="83" t="s">
        <v>304</v>
      </c>
      <c r="M35" s="153"/>
      <c r="N35" s="153"/>
      <c r="O35" s="161"/>
      <c r="P35" s="161"/>
      <c r="Q35" s="153"/>
      <c r="R35" s="27"/>
      <c r="S35" s="229"/>
      <c r="T35" s="103"/>
      <c r="U35" s="91">
        <f t="shared" si="3"/>
        <v>5</v>
      </c>
      <c r="W35" s="15"/>
      <c r="X35" s="66">
        <v>5</v>
      </c>
      <c r="AA35" s="355" t="s">
        <v>228</v>
      </c>
      <c r="AB35" s="6"/>
    </row>
    <row r="36" spans="1:28" s="4" customFormat="1" ht="13.5" customHeight="1">
      <c r="A36" s="45" t="str">
        <f t="shared" si="1"/>
        <v>&lt;month&gt;</v>
      </c>
      <c r="B36" s="45" t="str">
        <f t="shared" si="2"/>
        <v>&lt;state&gt;</v>
      </c>
      <c r="C36" s="45" t="s">
        <v>129</v>
      </c>
      <c r="D36" s="63" t="s">
        <v>125</v>
      </c>
      <c r="E36" s="63" t="s">
        <v>183</v>
      </c>
      <c r="F36" s="63" t="s">
        <v>205</v>
      </c>
      <c r="G36" s="318">
        <f>IF(R36="",0,IF(R36&lt;=#REF!,-2,(IF(R36&lt;=#REF!,-1,0))))</f>
        <v>0</v>
      </c>
      <c r="H36" s="167">
        <v>5</v>
      </c>
      <c r="I36" s="168">
        <f t="shared" si="5"/>
        <v>0</v>
      </c>
      <c r="J36" s="33" t="s">
        <v>63</v>
      </c>
      <c r="K36" s="83" t="s">
        <v>255</v>
      </c>
      <c r="L36" s="83" t="s">
        <v>310</v>
      </c>
      <c r="M36" s="153"/>
      <c r="N36" s="153"/>
      <c r="O36" s="161"/>
      <c r="P36" s="161"/>
      <c r="Q36" s="231"/>
      <c r="R36" s="27"/>
      <c r="S36" s="229"/>
      <c r="T36" s="103"/>
      <c r="U36" s="91">
        <f t="shared" si="3"/>
        <v>5</v>
      </c>
      <c r="W36" s="15" t="s">
        <v>92</v>
      </c>
      <c r="X36" s="66">
        <v>5</v>
      </c>
      <c r="AA36" s="355" t="s">
        <v>228</v>
      </c>
      <c r="AB36" s="6"/>
    </row>
    <row r="37" spans="1:28" s="4" customFormat="1" ht="13.5" customHeight="1">
      <c r="A37" s="45" t="str">
        <f t="shared" si="1"/>
        <v>&lt;month&gt;</v>
      </c>
      <c r="B37" s="45" t="str">
        <f t="shared" si="2"/>
        <v>&lt;state&gt;</v>
      </c>
      <c r="C37" s="45" t="s">
        <v>129</v>
      </c>
      <c r="D37" s="63" t="s">
        <v>125</v>
      </c>
      <c r="E37" s="63" t="s">
        <v>183</v>
      </c>
      <c r="F37" s="63" t="s">
        <v>205</v>
      </c>
      <c r="G37" s="318">
        <f>IF(R37="",0,IF(R37&lt;=#REF!,-2,(IF(R37&lt;=#REF!,-1,0))))</f>
        <v>0</v>
      </c>
      <c r="H37" s="167">
        <v>2</v>
      </c>
      <c r="I37" s="168">
        <f t="shared" si="5"/>
        <v>0</v>
      </c>
      <c r="J37" s="33" t="s">
        <v>178</v>
      </c>
      <c r="K37" s="83" t="s">
        <v>255</v>
      </c>
      <c r="L37" s="83" t="s">
        <v>311</v>
      </c>
      <c r="M37" s="153"/>
      <c r="N37" s="153"/>
      <c r="O37" s="161"/>
      <c r="P37" s="161"/>
      <c r="Q37" s="231"/>
      <c r="R37" s="27"/>
      <c r="S37" s="229"/>
      <c r="T37" s="103"/>
      <c r="U37" s="91">
        <f t="shared" si="3"/>
        <v>2</v>
      </c>
      <c r="W37" s="15" t="s">
        <v>92</v>
      </c>
      <c r="X37" s="66">
        <v>2</v>
      </c>
      <c r="AA37" s="355" t="s">
        <v>228</v>
      </c>
      <c r="AB37" s="6"/>
    </row>
    <row r="38" spans="1:28" s="4" customFormat="1" ht="13.5" customHeight="1">
      <c r="A38" s="45" t="str">
        <f t="shared" si="1"/>
        <v>&lt;month&gt;</v>
      </c>
      <c r="B38" s="45" t="str">
        <f t="shared" si="2"/>
        <v>&lt;state&gt;</v>
      </c>
      <c r="C38" s="45" t="s">
        <v>129</v>
      </c>
      <c r="D38" s="63" t="s">
        <v>125</v>
      </c>
      <c r="E38" s="63" t="s">
        <v>183</v>
      </c>
      <c r="F38" s="63" t="s">
        <v>205</v>
      </c>
      <c r="G38" s="318">
        <f>IF(R38="",0,IF(R38&lt;=#REF!,-2,(IF(R38&lt;=#REF!,-1,0))))</f>
        <v>0</v>
      </c>
      <c r="H38" s="167">
        <v>2</v>
      </c>
      <c r="I38" s="168">
        <f t="shared" si="5"/>
        <v>0</v>
      </c>
      <c r="J38" s="33" t="s">
        <v>147</v>
      </c>
      <c r="K38" s="83" t="s">
        <v>256</v>
      </c>
      <c r="L38" s="83" t="s">
        <v>303</v>
      </c>
      <c r="M38" s="153"/>
      <c r="N38" s="153"/>
      <c r="O38" s="161"/>
      <c r="P38" s="161"/>
      <c r="Q38" s="231"/>
      <c r="R38" s="27"/>
      <c r="S38" s="229"/>
      <c r="T38" s="103"/>
      <c r="U38" s="91">
        <f t="shared" si="3"/>
        <v>2</v>
      </c>
      <c r="W38" s="15" t="s">
        <v>92</v>
      </c>
      <c r="X38" s="66">
        <v>2</v>
      </c>
      <c r="AA38" s="355" t="s">
        <v>228</v>
      </c>
      <c r="AB38" s="6"/>
    </row>
    <row r="39" spans="1:28" s="4" customFormat="1" ht="13.5" customHeight="1">
      <c r="A39" s="45" t="str">
        <f t="shared" si="1"/>
        <v>&lt;month&gt;</v>
      </c>
      <c r="B39" s="45" t="str">
        <f t="shared" si="2"/>
        <v>&lt;state&gt;</v>
      </c>
      <c r="C39" s="45" t="s">
        <v>129</v>
      </c>
      <c r="D39" s="63" t="s">
        <v>125</v>
      </c>
      <c r="E39" s="63" t="s">
        <v>183</v>
      </c>
      <c r="F39" s="63" t="s">
        <v>203</v>
      </c>
      <c r="G39" s="167">
        <f>IF(ISNUMBER(N39),IF(AND(P39&lt;20,(ROUND((P39-(N39*P39/100)),0)=1)),0,IF(AND(P39&lt;20,(ROUND((P39-(N39*P39/100)),0)=2)),-1,IF(N39&lt;90,-2,IF(N39&lt;95,-1,0)))),0)</f>
        <v>0</v>
      </c>
      <c r="H39" s="167">
        <v>2</v>
      </c>
      <c r="I39" s="168">
        <f t="shared" si="5"/>
        <v>0</v>
      </c>
      <c r="J39" s="33" t="s">
        <v>71</v>
      </c>
      <c r="K39" s="83" t="s">
        <v>257</v>
      </c>
      <c r="L39" s="83" t="s">
        <v>304</v>
      </c>
      <c r="M39" s="231"/>
      <c r="N39" s="153"/>
      <c r="O39" s="233"/>
      <c r="P39" s="161"/>
      <c r="Q39" s="231"/>
      <c r="R39" s="229"/>
      <c r="S39" s="229"/>
      <c r="T39" s="102"/>
      <c r="U39" s="91">
        <f t="shared" si="3"/>
        <v>2</v>
      </c>
      <c r="W39" s="15"/>
      <c r="AA39" s="355" t="s">
        <v>228</v>
      </c>
      <c r="AB39" s="6"/>
    </row>
    <row r="40" spans="1:28" s="4" customFormat="1" ht="13.5" customHeight="1">
      <c r="A40" s="45" t="str">
        <f t="shared" si="1"/>
        <v>&lt;month&gt;</v>
      </c>
      <c r="B40" s="45" t="str">
        <f t="shared" si="2"/>
        <v>&lt;state&gt;</v>
      </c>
      <c r="C40" s="45" t="s">
        <v>129</v>
      </c>
      <c r="D40" s="63" t="s">
        <v>125</v>
      </c>
      <c r="E40" s="63" t="s">
        <v>183</v>
      </c>
      <c r="F40" s="63" t="s">
        <v>205</v>
      </c>
      <c r="G40" s="318">
        <f>IF(R40="",0,IF(R40&lt;=#REF!,-2,(IF(R40&lt;=#REF!,-1,0))))</f>
        <v>0</v>
      </c>
      <c r="H40" s="167">
        <v>5</v>
      </c>
      <c r="I40" s="168">
        <f t="shared" si="5"/>
        <v>0</v>
      </c>
      <c r="J40" s="33" t="s">
        <v>64</v>
      </c>
      <c r="K40" s="83" t="s">
        <v>258</v>
      </c>
      <c r="L40" s="83" t="s">
        <v>308</v>
      </c>
      <c r="M40" s="153"/>
      <c r="N40" s="153"/>
      <c r="O40" s="161"/>
      <c r="P40" s="161"/>
      <c r="Q40" s="231"/>
      <c r="R40" s="27"/>
      <c r="S40" s="229"/>
      <c r="T40" s="103"/>
      <c r="U40" s="91">
        <f t="shared" si="3"/>
        <v>5</v>
      </c>
      <c r="W40" s="15" t="s">
        <v>92</v>
      </c>
      <c r="X40" s="66">
        <v>5</v>
      </c>
      <c r="AA40" s="355" t="s">
        <v>228</v>
      </c>
      <c r="AB40" s="6"/>
    </row>
    <row r="41" spans="1:28" s="4" customFormat="1" ht="13.5" customHeight="1">
      <c r="A41" s="45" t="str">
        <f t="shared" si="1"/>
        <v>&lt;month&gt;</v>
      </c>
      <c r="B41" s="45" t="str">
        <f t="shared" si="2"/>
        <v>&lt;state&gt;</v>
      </c>
      <c r="C41" s="45" t="s">
        <v>129</v>
      </c>
      <c r="D41" s="63" t="s">
        <v>125</v>
      </c>
      <c r="E41" s="63" t="s">
        <v>183</v>
      </c>
      <c r="F41" s="63" t="s">
        <v>205</v>
      </c>
      <c r="G41" s="318">
        <f>IF(R41="",0,IF(R41&lt;=#REF!,-2,(IF(R41&lt;=#REF!,-1,0))))</f>
        <v>0</v>
      </c>
      <c r="H41" s="167">
        <v>5</v>
      </c>
      <c r="I41" s="168">
        <f t="shared" si="5"/>
        <v>0</v>
      </c>
      <c r="J41" s="33" t="s">
        <v>65</v>
      </c>
      <c r="K41" s="83" t="s">
        <v>259</v>
      </c>
      <c r="L41" s="83" t="s">
        <v>308</v>
      </c>
      <c r="M41" s="153"/>
      <c r="N41" s="153"/>
      <c r="O41" s="161"/>
      <c r="P41" s="161"/>
      <c r="Q41" s="231"/>
      <c r="R41" s="27"/>
      <c r="S41" s="229"/>
      <c r="T41" s="103"/>
      <c r="U41" s="91">
        <f t="shared" si="3"/>
        <v>5</v>
      </c>
      <c r="W41" s="15" t="s">
        <v>92</v>
      </c>
      <c r="X41" s="66">
        <v>5</v>
      </c>
      <c r="AA41" s="355" t="s">
        <v>228</v>
      </c>
      <c r="AB41" s="6"/>
    </row>
    <row r="42" spans="1:28" s="4" customFormat="1" ht="13.5" customHeight="1">
      <c r="A42" s="45" t="str">
        <f t="shared" si="1"/>
        <v>&lt;month&gt;</v>
      </c>
      <c r="B42" s="45" t="str">
        <f t="shared" si="2"/>
        <v>&lt;state&gt;</v>
      </c>
      <c r="C42" s="45" t="s">
        <v>129</v>
      </c>
      <c r="D42" s="63" t="s">
        <v>125</v>
      </c>
      <c r="E42" s="63" t="s">
        <v>183</v>
      </c>
      <c r="F42" s="63" t="s">
        <v>205</v>
      </c>
      <c r="G42" s="318">
        <f>IF(R42="",0,IF(R42&lt;=#REF!,-2,(IF(R42&lt;=#REF!,-1,0))))</f>
        <v>0</v>
      </c>
      <c r="H42" s="167">
        <v>10</v>
      </c>
      <c r="I42" s="168">
        <f t="shared" si="5"/>
        <v>0</v>
      </c>
      <c r="J42" s="33" t="s">
        <v>141</v>
      </c>
      <c r="K42" s="83" t="s">
        <v>260</v>
      </c>
      <c r="L42" s="83" t="s">
        <v>310</v>
      </c>
      <c r="M42" s="153"/>
      <c r="N42" s="153"/>
      <c r="O42" s="161"/>
      <c r="P42" s="161"/>
      <c r="Q42" s="231"/>
      <c r="R42" s="27"/>
      <c r="S42" s="229"/>
      <c r="T42" s="103"/>
      <c r="U42" s="91">
        <f t="shared" si="3"/>
        <v>10</v>
      </c>
      <c r="W42" s="15" t="s">
        <v>92</v>
      </c>
      <c r="X42" s="66">
        <v>10</v>
      </c>
      <c r="AA42" s="355" t="s">
        <v>228</v>
      </c>
      <c r="AB42" s="6"/>
    </row>
    <row r="43" spans="1:28" s="4" customFormat="1" ht="13.5" customHeight="1">
      <c r="A43" s="45" t="str">
        <f t="shared" si="1"/>
        <v>&lt;month&gt;</v>
      </c>
      <c r="B43" s="45" t="str">
        <f t="shared" si="2"/>
        <v>&lt;state&gt;</v>
      </c>
      <c r="C43" s="45" t="s">
        <v>129</v>
      </c>
      <c r="D43" s="63" t="s">
        <v>125</v>
      </c>
      <c r="E43" s="63" t="s">
        <v>183</v>
      </c>
      <c r="F43" s="63" t="s">
        <v>205</v>
      </c>
      <c r="G43" s="318">
        <f>IF(R43="",0,IF(R43&lt;=#REF!,-2,(IF(R43&lt;=#REF!,-1,0))))</f>
        <v>0</v>
      </c>
      <c r="H43" s="167">
        <v>2</v>
      </c>
      <c r="I43" s="168">
        <f t="shared" si="5"/>
        <v>0</v>
      </c>
      <c r="J43" s="33" t="s">
        <v>148</v>
      </c>
      <c r="K43" s="83" t="s">
        <v>260</v>
      </c>
      <c r="L43" s="83" t="s">
        <v>303</v>
      </c>
      <c r="M43" s="153"/>
      <c r="N43" s="153"/>
      <c r="O43" s="161"/>
      <c r="P43" s="161"/>
      <c r="Q43" s="231"/>
      <c r="R43" s="27"/>
      <c r="S43" s="229"/>
      <c r="T43" s="103"/>
      <c r="U43" s="91">
        <f t="shared" si="3"/>
        <v>2</v>
      </c>
      <c r="W43" s="15" t="s">
        <v>92</v>
      </c>
      <c r="X43" s="66">
        <v>2</v>
      </c>
      <c r="AA43" s="355" t="s">
        <v>228</v>
      </c>
      <c r="AB43" s="6"/>
    </row>
    <row r="44" spans="1:28" s="4" customFormat="1" ht="13.5" customHeight="1">
      <c r="A44" s="45" t="str">
        <f t="shared" si="1"/>
        <v>&lt;month&gt;</v>
      </c>
      <c r="B44" s="45" t="str">
        <f t="shared" si="2"/>
        <v>&lt;state&gt;</v>
      </c>
      <c r="C44" s="45" t="s">
        <v>129</v>
      </c>
      <c r="D44" s="63" t="s">
        <v>125</v>
      </c>
      <c r="E44" s="63" t="s">
        <v>183</v>
      </c>
      <c r="F44" s="63" t="s">
        <v>205</v>
      </c>
      <c r="G44" s="318">
        <f>IF(R44="",0,IF(R44&lt;=#REF!,-2,(IF(R44&lt;=#REF!,-1,0))))</f>
        <v>0</v>
      </c>
      <c r="H44" s="167">
        <v>10</v>
      </c>
      <c r="I44" s="168">
        <f t="shared" si="5"/>
        <v>0</v>
      </c>
      <c r="J44" s="33" t="s">
        <v>72</v>
      </c>
      <c r="K44" s="83" t="s">
        <v>260</v>
      </c>
      <c r="L44" s="83" t="s">
        <v>304</v>
      </c>
      <c r="M44" s="153"/>
      <c r="N44" s="153"/>
      <c r="O44" s="161"/>
      <c r="P44" s="161"/>
      <c r="Q44" s="231"/>
      <c r="R44" s="27"/>
      <c r="S44" s="229"/>
      <c r="T44" s="103"/>
      <c r="U44" s="91">
        <f t="shared" si="3"/>
        <v>10</v>
      </c>
      <c r="W44" s="15" t="s">
        <v>92</v>
      </c>
      <c r="X44" s="66">
        <v>5</v>
      </c>
      <c r="AA44" s="355" t="s">
        <v>228</v>
      </c>
      <c r="AB44" s="6"/>
    </row>
    <row r="45" spans="1:28" s="4" customFormat="1" ht="13.5" customHeight="1">
      <c r="A45" s="63" t="str">
        <f t="shared" si="1"/>
        <v>&lt;month&gt;</v>
      </c>
      <c r="B45" s="63" t="str">
        <f t="shared" si="2"/>
        <v>&lt;state&gt;</v>
      </c>
      <c r="C45" s="45" t="s">
        <v>129</v>
      </c>
      <c r="D45" s="63" t="s">
        <v>125</v>
      </c>
      <c r="E45" s="63" t="s">
        <v>183</v>
      </c>
      <c r="F45" s="63" t="s">
        <v>203</v>
      </c>
      <c r="G45" s="167">
        <f>IF(ISNUMBER(N45),IF(AND(P45&lt;50,(ROUND((N45*P45/100),0)=1)),"",IF(AND(P45&lt;50,(ROUND((N45*P45/100),0)=2)),-1,IF(N45&gt;3,-2,IF(N45&gt;2,-1,0)))),0)</f>
        <v>0</v>
      </c>
      <c r="H45" s="167">
        <v>20</v>
      </c>
      <c r="I45" s="168">
        <f t="shared" si="5"/>
        <v>0</v>
      </c>
      <c r="J45" s="33" t="s">
        <v>26</v>
      </c>
      <c r="K45" s="83" t="s">
        <v>261</v>
      </c>
      <c r="L45" s="83" t="s">
        <v>312</v>
      </c>
      <c r="M45" s="216"/>
      <c r="N45" s="163"/>
      <c r="O45" s="232"/>
      <c r="P45" s="161"/>
      <c r="Q45" s="216"/>
      <c r="R45" s="225"/>
      <c r="S45" s="225"/>
      <c r="T45" s="99"/>
      <c r="U45" s="91">
        <f t="shared" si="3"/>
        <v>20</v>
      </c>
      <c r="W45" s="287"/>
      <c r="X45" s="5"/>
      <c r="AA45" s="355" t="s">
        <v>228</v>
      </c>
      <c r="AB45" s="6"/>
    </row>
    <row r="46" spans="1:28" s="4" customFormat="1" ht="13.5" customHeight="1">
      <c r="A46" s="63" t="str">
        <f t="shared" si="1"/>
        <v>&lt;month&gt;</v>
      </c>
      <c r="B46" s="63" t="str">
        <f t="shared" si="2"/>
        <v>&lt;state&gt;</v>
      </c>
      <c r="C46" s="45" t="s">
        <v>129</v>
      </c>
      <c r="D46" s="63" t="s">
        <v>125</v>
      </c>
      <c r="E46" s="63" t="s">
        <v>183</v>
      </c>
      <c r="F46" s="63" t="s">
        <v>203</v>
      </c>
      <c r="G46" s="167">
        <f>IF(ISNUMBER(N46),IF(AND(P46&lt;50,(ROUND((N46*P46/100),0)=1)),"",IF(AND(P46&lt;50,(ROUND((N46*P46/100),0)=2)),-1,IF(N46&gt;3,-2,IF(N46&gt;2,-1,0)))),0)</f>
        <v>0</v>
      </c>
      <c r="H46" s="167">
        <v>10</v>
      </c>
      <c r="I46" s="168">
        <f t="shared" si="5"/>
        <v>0</v>
      </c>
      <c r="J46" s="33" t="s">
        <v>139</v>
      </c>
      <c r="K46" s="83" t="s">
        <v>261</v>
      </c>
      <c r="L46" s="83" t="s">
        <v>313</v>
      </c>
      <c r="M46" s="216"/>
      <c r="N46" s="163"/>
      <c r="O46" s="232"/>
      <c r="P46" s="161"/>
      <c r="Q46" s="216"/>
      <c r="R46" s="225"/>
      <c r="S46" s="225"/>
      <c r="T46" s="99"/>
      <c r="U46" s="91">
        <f t="shared" si="3"/>
        <v>10</v>
      </c>
      <c r="W46" s="287"/>
      <c r="X46" s="5"/>
      <c r="AA46" s="355" t="s">
        <v>228</v>
      </c>
      <c r="AB46" s="6"/>
    </row>
    <row r="47" spans="1:28" s="4" customFormat="1" ht="13.5" customHeight="1">
      <c r="A47" s="45" t="str">
        <f t="shared" si="1"/>
        <v>&lt;month&gt;</v>
      </c>
      <c r="B47" s="45" t="str">
        <f t="shared" si="2"/>
        <v>&lt;state&gt;</v>
      </c>
      <c r="C47" s="45" t="s">
        <v>129</v>
      </c>
      <c r="D47" s="63" t="s">
        <v>125</v>
      </c>
      <c r="E47" s="63" t="s">
        <v>183</v>
      </c>
      <c r="F47" s="63" t="s">
        <v>205</v>
      </c>
      <c r="G47" s="318">
        <f>IF(R47="",0,IF(R47&lt;=#REF!,-2,(IF(R47&lt;=#REF!,-1,0))))</f>
        <v>0</v>
      </c>
      <c r="H47" s="167">
        <v>2</v>
      </c>
      <c r="I47" s="168">
        <f t="shared" si="5"/>
        <v>0</v>
      </c>
      <c r="J47" s="33" t="s">
        <v>159</v>
      </c>
      <c r="K47" s="83" t="s">
        <v>262</v>
      </c>
      <c r="L47" s="83" t="s">
        <v>303</v>
      </c>
      <c r="M47" s="153"/>
      <c r="N47" s="153"/>
      <c r="O47" s="161"/>
      <c r="P47" s="161"/>
      <c r="Q47" s="231"/>
      <c r="R47" s="27"/>
      <c r="S47" s="229"/>
      <c r="T47" s="103"/>
      <c r="U47" s="91">
        <f t="shared" si="3"/>
        <v>2</v>
      </c>
      <c r="W47" s="287" t="s">
        <v>92</v>
      </c>
      <c r="X47" s="66">
        <v>2</v>
      </c>
      <c r="AA47" s="355" t="s">
        <v>228</v>
      </c>
      <c r="AB47" s="6"/>
    </row>
    <row r="48" spans="1:28" s="4" customFormat="1" ht="13.5" customHeight="1">
      <c r="A48" s="45" t="str">
        <f t="shared" si="1"/>
        <v>&lt;month&gt;</v>
      </c>
      <c r="B48" s="45" t="str">
        <f t="shared" si="2"/>
        <v>&lt;state&gt;</v>
      </c>
      <c r="C48" s="45" t="s">
        <v>129</v>
      </c>
      <c r="D48" s="63" t="s">
        <v>125</v>
      </c>
      <c r="E48" s="63" t="s">
        <v>183</v>
      </c>
      <c r="F48" s="63" t="s">
        <v>205</v>
      </c>
      <c r="G48" s="318">
        <f>IF(R48="",0,IF(R48&lt;=#REF!,-2,(IF(R48&lt;=#REF!,-1,0))))</f>
        <v>0</v>
      </c>
      <c r="H48" s="167">
        <v>5</v>
      </c>
      <c r="I48" s="168">
        <f t="shared" si="5"/>
        <v>0</v>
      </c>
      <c r="J48" s="33" t="s">
        <v>73</v>
      </c>
      <c r="K48" s="83" t="s">
        <v>262</v>
      </c>
      <c r="L48" s="83" t="s">
        <v>304</v>
      </c>
      <c r="M48" s="153"/>
      <c r="N48" s="153"/>
      <c r="O48" s="161"/>
      <c r="P48" s="161"/>
      <c r="Q48" s="231"/>
      <c r="R48" s="27"/>
      <c r="S48" s="229"/>
      <c r="T48" s="103"/>
      <c r="U48" s="91">
        <f t="shared" si="3"/>
        <v>5</v>
      </c>
      <c r="W48" s="287" t="s">
        <v>92</v>
      </c>
      <c r="X48" s="66">
        <v>5</v>
      </c>
      <c r="AA48" s="355" t="s">
        <v>228</v>
      </c>
      <c r="AB48" s="6"/>
    </row>
    <row r="49" spans="1:28" s="4" customFormat="1" ht="13.5" customHeight="1">
      <c r="A49" s="63" t="str">
        <f t="shared" si="1"/>
        <v>&lt;month&gt;</v>
      </c>
      <c r="B49" s="63" t="str">
        <f t="shared" si="2"/>
        <v>&lt;state&gt;</v>
      </c>
      <c r="C49" s="45" t="s">
        <v>129</v>
      </c>
      <c r="D49" s="63" t="s">
        <v>125</v>
      </c>
      <c r="E49" s="63" t="s">
        <v>183</v>
      </c>
      <c r="F49" s="63" t="s">
        <v>203</v>
      </c>
      <c r="G49" s="167">
        <f>IF(ISNUMBER(N49),IF(AND(P49&lt;20,(ROUND((P49-(N49*P49/100)),0)=1)),0,IF(AND(P49&lt;20,(ROUND((P49-(N49*P49/100)),0)=2)),-1,IF(N49&lt;90,-2,IF(N49&lt;95,-1,0)))),0)</f>
        <v>0</v>
      </c>
      <c r="H49" s="167">
        <v>20</v>
      </c>
      <c r="I49" s="168">
        <f t="shared" si="5"/>
        <v>0</v>
      </c>
      <c r="J49" s="33" t="s">
        <v>27</v>
      </c>
      <c r="K49" s="83" t="s">
        <v>201</v>
      </c>
      <c r="L49" s="83" t="s">
        <v>312</v>
      </c>
      <c r="M49" s="216"/>
      <c r="N49" s="153"/>
      <c r="O49" s="232"/>
      <c r="P49" s="161"/>
      <c r="Q49" s="216"/>
      <c r="R49" s="225"/>
      <c r="S49" s="225"/>
      <c r="T49" s="99"/>
      <c r="U49" s="91">
        <f t="shared" si="3"/>
        <v>20</v>
      </c>
      <c r="W49" s="15"/>
      <c r="AA49" s="355" t="s">
        <v>228</v>
      </c>
      <c r="AB49" s="6"/>
    </row>
    <row r="50" spans="1:28" s="4" customFormat="1" ht="13.5" customHeight="1">
      <c r="A50" s="63" t="str">
        <f t="shared" si="1"/>
        <v>&lt;month&gt;</v>
      </c>
      <c r="B50" s="63" t="str">
        <f t="shared" si="2"/>
        <v>&lt;state&gt;</v>
      </c>
      <c r="C50" s="45" t="s">
        <v>129</v>
      </c>
      <c r="D50" s="63" t="s">
        <v>125</v>
      </c>
      <c r="E50" s="63" t="s">
        <v>183</v>
      </c>
      <c r="F50" s="63" t="s">
        <v>203</v>
      </c>
      <c r="G50" s="167">
        <f>IF(ISNUMBER(N50),IF(AND(P50&lt;20,(ROUND((P50-(N50*P50/100)),0)=1)),0,IF(AND(P50&lt;20,(ROUND((P50-(N50*P50/100)),0)=2)),-1,IF(N50&lt;90,-2,IF(N50&lt;95,-1,0)))),0)</f>
        <v>0</v>
      </c>
      <c r="H50" s="167">
        <v>10</v>
      </c>
      <c r="I50" s="168">
        <f t="shared" si="5"/>
        <v>0</v>
      </c>
      <c r="J50" s="33" t="s">
        <v>140</v>
      </c>
      <c r="K50" s="83" t="s">
        <v>201</v>
      </c>
      <c r="L50" s="83" t="s">
        <v>313</v>
      </c>
      <c r="M50" s="216"/>
      <c r="N50" s="153"/>
      <c r="O50" s="232"/>
      <c r="P50" s="161"/>
      <c r="Q50" s="216"/>
      <c r="R50" s="225"/>
      <c r="S50" s="225"/>
      <c r="T50" s="99"/>
      <c r="U50" s="91">
        <f t="shared" si="3"/>
        <v>10</v>
      </c>
      <c r="W50" s="15"/>
      <c r="AA50" s="355" t="s">
        <v>228</v>
      </c>
      <c r="AB50" s="6"/>
    </row>
    <row r="51" spans="1:28" s="4" customFormat="1" ht="13.5" customHeight="1">
      <c r="A51" s="63" t="str">
        <f t="shared" si="1"/>
        <v>&lt;month&gt;</v>
      </c>
      <c r="B51" s="63" t="str">
        <f t="shared" si="2"/>
        <v>&lt;state&gt;</v>
      </c>
      <c r="C51" s="45" t="s">
        <v>129</v>
      </c>
      <c r="D51" s="63" t="s">
        <v>125</v>
      </c>
      <c r="E51" s="63" t="s">
        <v>183</v>
      </c>
      <c r="F51" s="63" t="s">
        <v>205</v>
      </c>
      <c r="G51" s="318">
        <f>IF(R51="",0,IF(R51&lt;=#REF!,-2,(IF(R51&lt;=#REF!,-1,0))))</f>
        <v>0</v>
      </c>
      <c r="H51" s="169">
        <v>10</v>
      </c>
      <c r="I51" s="170">
        <f>IF(ISTEXT(G51),(G51),(H51/H$6)*G51)</f>
        <v>0</v>
      </c>
      <c r="J51" s="35" t="s">
        <v>169</v>
      </c>
      <c r="K51" s="84" t="s">
        <v>168</v>
      </c>
      <c r="L51" s="84" t="s">
        <v>314</v>
      </c>
      <c r="M51" s="158"/>
      <c r="N51" s="158"/>
      <c r="O51" s="162"/>
      <c r="P51" s="162"/>
      <c r="Q51" s="158"/>
      <c r="R51" s="27"/>
      <c r="S51" s="230"/>
      <c r="T51" s="103"/>
      <c r="U51" s="91">
        <f t="shared" si="3"/>
        <v>10</v>
      </c>
      <c r="W51" s="15"/>
      <c r="X51" s="66">
        <v>5</v>
      </c>
      <c r="AA51" s="355" t="s">
        <v>228</v>
      </c>
      <c r="AB51" s="6"/>
    </row>
    <row r="52" spans="1:28" s="4" customFormat="1" ht="13.5" customHeight="1">
      <c r="A52" s="45" t="str">
        <f t="shared" si="1"/>
        <v>&lt;month&gt;</v>
      </c>
      <c r="B52" s="45" t="str">
        <f t="shared" si="2"/>
        <v>&lt;state&gt;</v>
      </c>
      <c r="C52" s="45" t="s">
        <v>129</v>
      </c>
      <c r="D52" s="63" t="s">
        <v>125</v>
      </c>
      <c r="E52" s="63" t="s">
        <v>183</v>
      </c>
      <c r="F52" s="63" t="s">
        <v>203</v>
      </c>
      <c r="G52" s="165">
        <f>IF(ISNUMBER(N52),IF((N52-M52)&gt;6,-2,IF((N52-M52)&gt;4,-1,0)),0)</f>
        <v>0</v>
      </c>
      <c r="H52" s="165">
        <v>2</v>
      </c>
      <c r="I52" s="166">
        <f t="shared" si="5"/>
        <v>0</v>
      </c>
      <c r="J52" s="32" t="s">
        <v>185</v>
      </c>
      <c r="K52" s="79" t="s">
        <v>263</v>
      </c>
      <c r="L52" s="79" t="s">
        <v>264</v>
      </c>
      <c r="M52" s="152"/>
      <c r="N52" s="152"/>
      <c r="O52" s="234"/>
      <c r="P52" s="160"/>
      <c r="Q52" s="235"/>
      <c r="R52" s="23"/>
      <c r="S52" s="213"/>
      <c r="T52" s="99"/>
      <c r="U52" s="91">
        <f t="shared" si="3"/>
        <v>2</v>
      </c>
      <c r="W52" s="15"/>
      <c r="AA52" s="355" t="s">
        <v>228</v>
      </c>
      <c r="AB52" s="6"/>
    </row>
    <row r="53" spans="1:28" s="4" customFormat="1" ht="13.5" customHeight="1">
      <c r="A53" s="45" t="str">
        <f t="shared" si="1"/>
        <v>&lt;month&gt;</v>
      </c>
      <c r="B53" s="45" t="str">
        <f t="shared" si="2"/>
        <v>&lt;state&gt;</v>
      </c>
      <c r="C53" s="45" t="s">
        <v>129</v>
      </c>
      <c r="D53" s="63" t="s">
        <v>125</v>
      </c>
      <c r="E53" s="63" t="s">
        <v>183</v>
      </c>
      <c r="F53" s="63" t="s">
        <v>205</v>
      </c>
      <c r="G53" s="318">
        <f>IF(R53="",0,IF(R53&lt;=#REF!,-2,(IF(R53&lt;=#REF!,-1,0))))</f>
        <v>0</v>
      </c>
      <c r="H53" s="167">
        <v>10</v>
      </c>
      <c r="I53" s="168">
        <f t="shared" si="5"/>
        <v>0</v>
      </c>
      <c r="J53" s="33" t="s">
        <v>108</v>
      </c>
      <c r="K53" s="83" t="s">
        <v>265</v>
      </c>
      <c r="L53" s="83" t="s">
        <v>308</v>
      </c>
      <c r="M53" s="153"/>
      <c r="N53" s="153"/>
      <c r="O53" s="161"/>
      <c r="P53" s="161"/>
      <c r="Q53" s="231"/>
      <c r="R53" s="27"/>
      <c r="S53" s="229"/>
      <c r="T53" s="103"/>
      <c r="U53" s="91">
        <f t="shared" si="3"/>
        <v>10</v>
      </c>
      <c r="W53" s="15" t="s">
        <v>92</v>
      </c>
      <c r="X53" s="66">
        <v>10</v>
      </c>
      <c r="AA53" s="355" t="s">
        <v>228</v>
      </c>
      <c r="AB53" s="6"/>
    </row>
    <row r="54" spans="1:28" s="4" customFormat="1" ht="13.5" customHeight="1">
      <c r="A54" s="45" t="str">
        <f t="shared" si="1"/>
        <v>&lt;month&gt;</v>
      </c>
      <c r="B54" s="45" t="str">
        <f t="shared" si="2"/>
        <v>&lt;state&gt;</v>
      </c>
      <c r="C54" s="45" t="s">
        <v>129</v>
      </c>
      <c r="D54" s="63" t="s">
        <v>125</v>
      </c>
      <c r="E54" s="63" t="s">
        <v>183</v>
      </c>
      <c r="F54" s="63" t="s">
        <v>205</v>
      </c>
      <c r="G54" s="318">
        <f>IF(R54="",0,IF(R54&lt;=#REF!,-2,(IF(R54&lt;=#REF!,-1,0))))</f>
        <v>0</v>
      </c>
      <c r="H54" s="167">
        <v>2</v>
      </c>
      <c r="I54" s="168">
        <f t="shared" si="5"/>
        <v>0</v>
      </c>
      <c r="J54" s="33" t="s">
        <v>146</v>
      </c>
      <c r="K54" s="83" t="s">
        <v>265</v>
      </c>
      <c r="L54" s="83" t="s">
        <v>303</v>
      </c>
      <c r="M54" s="153"/>
      <c r="N54" s="153"/>
      <c r="O54" s="161"/>
      <c r="P54" s="161"/>
      <c r="Q54" s="231"/>
      <c r="R54" s="27"/>
      <c r="S54" s="229"/>
      <c r="T54" s="103"/>
      <c r="U54" s="91">
        <f t="shared" si="3"/>
        <v>2</v>
      </c>
      <c r="W54" s="15" t="s">
        <v>92</v>
      </c>
      <c r="X54" s="66">
        <v>2</v>
      </c>
      <c r="AA54" s="355" t="s">
        <v>228</v>
      </c>
      <c r="AB54" s="6"/>
    </row>
    <row r="55" spans="1:28" s="4" customFormat="1" ht="13.5" customHeight="1">
      <c r="A55" s="45" t="str">
        <f t="shared" si="1"/>
        <v>&lt;month&gt;</v>
      </c>
      <c r="B55" s="45" t="str">
        <f t="shared" si="2"/>
        <v>&lt;state&gt;</v>
      </c>
      <c r="C55" s="45" t="s">
        <v>129</v>
      </c>
      <c r="D55" s="63" t="s">
        <v>125</v>
      </c>
      <c r="E55" s="63" t="s">
        <v>183</v>
      </c>
      <c r="F55" s="63" t="s">
        <v>205</v>
      </c>
      <c r="G55" s="318">
        <f>IF(R55="",0,IF(R55&lt;=#REF!,-2,(IF(R55&lt;=#REF!,-1,0))))</f>
        <v>0</v>
      </c>
      <c r="H55" s="167">
        <v>5</v>
      </c>
      <c r="I55" s="168">
        <f t="shared" si="5"/>
        <v>0</v>
      </c>
      <c r="J55" s="33" t="s">
        <v>84</v>
      </c>
      <c r="K55" s="83" t="s">
        <v>265</v>
      </c>
      <c r="L55" s="83" t="s">
        <v>304</v>
      </c>
      <c r="M55" s="153"/>
      <c r="N55" s="153"/>
      <c r="O55" s="161"/>
      <c r="P55" s="161"/>
      <c r="Q55" s="231"/>
      <c r="R55" s="27"/>
      <c r="S55" s="229"/>
      <c r="T55" s="103"/>
      <c r="U55" s="91">
        <f t="shared" si="3"/>
        <v>5</v>
      </c>
      <c r="W55" s="15" t="s">
        <v>92</v>
      </c>
      <c r="X55" s="66">
        <v>5</v>
      </c>
      <c r="AA55" s="355" t="s">
        <v>228</v>
      </c>
      <c r="AB55" s="6"/>
    </row>
    <row r="56" spans="1:28" s="4" customFormat="1" ht="13.5" customHeight="1">
      <c r="A56" s="45" t="str">
        <f t="shared" si="1"/>
        <v>&lt;month&gt;</v>
      </c>
      <c r="B56" s="45" t="str">
        <f t="shared" si="2"/>
        <v>&lt;state&gt;</v>
      </c>
      <c r="C56" s="45" t="s">
        <v>129</v>
      </c>
      <c r="D56" s="63" t="s">
        <v>125</v>
      </c>
      <c r="E56" s="63" t="s">
        <v>183</v>
      </c>
      <c r="F56" s="63" t="s">
        <v>205</v>
      </c>
      <c r="G56" s="318">
        <f>IF(R56="",0,IF(R56&lt;=#REF!,-2,(IF(R56&lt;=#REF!,-1,0))))</f>
        <v>0</v>
      </c>
      <c r="H56" s="167">
        <v>10</v>
      </c>
      <c r="I56" s="168">
        <f t="shared" si="5"/>
        <v>0</v>
      </c>
      <c r="J56" s="33" t="s">
        <v>113</v>
      </c>
      <c r="K56" s="83" t="s">
        <v>266</v>
      </c>
      <c r="L56" s="83" t="s">
        <v>308</v>
      </c>
      <c r="M56" s="153"/>
      <c r="N56" s="153"/>
      <c r="O56" s="161"/>
      <c r="P56" s="161"/>
      <c r="Q56" s="231"/>
      <c r="R56" s="27"/>
      <c r="S56" s="229"/>
      <c r="T56" s="103"/>
      <c r="U56" s="91">
        <f t="shared" si="3"/>
        <v>10</v>
      </c>
      <c r="W56" s="15" t="s">
        <v>92</v>
      </c>
      <c r="X56" s="66">
        <v>10</v>
      </c>
      <c r="AA56" s="355" t="s">
        <v>228</v>
      </c>
      <c r="AB56" s="6"/>
    </row>
    <row r="57" spans="1:28" s="4" customFormat="1" ht="13.5" customHeight="1">
      <c r="A57" s="45" t="str">
        <f t="shared" si="1"/>
        <v>&lt;month&gt;</v>
      </c>
      <c r="B57" s="45" t="str">
        <f t="shared" si="2"/>
        <v>&lt;state&gt;</v>
      </c>
      <c r="C57" s="45" t="s">
        <v>129</v>
      </c>
      <c r="D57" s="63" t="s">
        <v>125</v>
      </c>
      <c r="E57" s="63" t="s">
        <v>183</v>
      </c>
      <c r="F57" s="63" t="s">
        <v>205</v>
      </c>
      <c r="G57" s="318">
        <f>IF(R57="",0,IF(R57&lt;=#REF!,-2,(IF(R57&lt;=#REF!,-1,0))))</f>
        <v>0</v>
      </c>
      <c r="H57" s="167">
        <v>2</v>
      </c>
      <c r="I57" s="168">
        <f t="shared" si="5"/>
        <v>0</v>
      </c>
      <c r="J57" s="33" t="s">
        <v>144</v>
      </c>
      <c r="K57" s="83" t="s">
        <v>266</v>
      </c>
      <c r="L57" s="83" t="s">
        <v>303</v>
      </c>
      <c r="M57" s="153"/>
      <c r="N57" s="153"/>
      <c r="O57" s="161"/>
      <c r="P57" s="161"/>
      <c r="Q57" s="231"/>
      <c r="R57" s="27"/>
      <c r="S57" s="229"/>
      <c r="T57" s="103"/>
      <c r="U57" s="91">
        <f t="shared" si="3"/>
        <v>2</v>
      </c>
      <c r="W57" s="15" t="s">
        <v>92</v>
      </c>
      <c r="X57" s="66">
        <v>2</v>
      </c>
      <c r="AA57" s="355" t="s">
        <v>228</v>
      </c>
      <c r="AB57" s="6"/>
    </row>
    <row r="58" spans="1:28" s="4" customFormat="1" ht="13.5" customHeight="1">
      <c r="A58" s="45" t="str">
        <f t="shared" si="1"/>
        <v>&lt;month&gt;</v>
      </c>
      <c r="B58" s="45" t="str">
        <f t="shared" si="2"/>
        <v>&lt;state&gt;</v>
      </c>
      <c r="C58" s="45" t="s">
        <v>129</v>
      </c>
      <c r="D58" s="63" t="s">
        <v>125</v>
      </c>
      <c r="E58" s="63" t="s">
        <v>183</v>
      </c>
      <c r="F58" s="63" t="s">
        <v>205</v>
      </c>
      <c r="G58" s="318">
        <f>IF(R58="",0,IF(R58&lt;=#REF!,-2,(IF(R58&lt;=#REF!,-1,0))))</f>
        <v>0</v>
      </c>
      <c r="H58" s="167">
        <v>5</v>
      </c>
      <c r="I58" s="168">
        <f t="shared" si="5"/>
        <v>0</v>
      </c>
      <c r="J58" s="33" t="s">
        <v>85</v>
      </c>
      <c r="K58" s="83" t="s">
        <v>266</v>
      </c>
      <c r="L58" s="83" t="s">
        <v>304</v>
      </c>
      <c r="M58" s="153"/>
      <c r="N58" s="153"/>
      <c r="O58" s="161"/>
      <c r="P58" s="161"/>
      <c r="Q58" s="231"/>
      <c r="R58" s="27"/>
      <c r="S58" s="229"/>
      <c r="T58" s="103"/>
      <c r="U58" s="91">
        <f t="shared" si="3"/>
        <v>5</v>
      </c>
      <c r="W58" s="15" t="s">
        <v>92</v>
      </c>
      <c r="X58" s="66">
        <v>5</v>
      </c>
      <c r="AA58" s="355" t="s">
        <v>228</v>
      </c>
      <c r="AB58" s="6"/>
    </row>
    <row r="59" spans="1:28" s="4" customFormat="1" ht="13.5" customHeight="1">
      <c r="A59" s="45" t="str">
        <f t="shared" si="1"/>
        <v>&lt;month&gt;</v>
      </c>
      <c r="B59" s="45" t="str">
        <f t="shared" si="2"/>
        <v>&lt;state&gt;</v>
      </c>
      <c r="C59" s="45" t="s">
        <v>129</v>
      </c>
      <c r="D59" s="63" t="s">
        <v>125</v>
      </c>
      <c r="E59" s="63" t="s">
        <v>183</v>
      </c>
      <c r="F59" s="63" t="s">
        <v>205</v>
      </c>
      <c r="G59" s="318">
        <f>IF(R59="",0,IF(R59&lt;=#REF!,-2,(IF(R59&lt;=#REF!,-1,0))))</f>
        <v>0</v>
      </c>
      <c r="H59" s="167">
        <v>5</v>
      </c>
      <c r="I59" s="168">
        <f t="shared" si="5"/>
        <v>0</v>
      </c>
      <c r="J59" s="33" t="s">
        <v>109</v>
      </c>
      <c r="K59" s="83" t="s">
        <v>267</v>
      </c>
      <c r="L59" s="83" t="s">
        <v>308</v>
      </c>
      <c r="M59" s="153"/>
      <c r="N59" s="153"/>
      <c r="O59" s="161"/>
      <c r="P59" s="161"/>
      <c r="Q59" s="153"/>
      <c r="R59" s="27"/>
      <c r="S59" s="229"/>
      <c r="T59" s="103"/>
      <c r="U59" s="91">
        <f t="shared" si="3"/>
        <v>5</v>
      </c>
      <c r="W59" s="15"/>
      <c r="X59" s="66">
        <v>5</v>
      </c>
      <c r="AA59" s="355" t="s">
        <v>228</v>
      </c>
      <c r="AB59" s="6"/>
    </row>
    <row r="60" spans="1:28" s="4" customFormat="1" ht="13.5" customHeight="1">
      <c r="A60" s="45" t="str">
        <f t="shared" si="1"/>
        <v>&lt;month&gt;</v>
      </c>
      <c r="B60" s="45" t="str">
        <f t="shared" si="2"/>
        <v>&lt;state&gt;</v>
      </c>
      <c r="C60" s="45" t="s">
        <v>129</v>
      </c>
      <c r="D60" s="63" t="s">
        <v>125</v>
      </c>
      <c r="E60" s="63" t="s">
        <v>183</v>
      </c>
      <c r="F60" s="63" t="s">
        <v>205</v>
      </c>
      <c r="G60" s="318">
        <f>IF(R60="",0,IF(R60&lt;=#REF!,-2,(IF(R60&lt;=#REF!,-1,0))))</f>
        <v>0</v>
      </c>
      <c r="H60" s="167">
        <v>2</v>
      </c>
      <c r="I60" s="168">
        <f t="shared" si="5"/>
        <v>0</v>
      </c>
      <c r="J60" s="33" t="s">
        <v>152</v>
      </c>
      <c r="K60" s="80" t="s">
        <v>267</v>
      </c>
      <c r="L60" s="80" t="s">
        <v>303</v>
      </c>
      <c r="M60" s="153"/>
      <c r="N60" s="153"/>
      <c r="O60" s="161"/>
      <c r="P60" s="161"/>
      <c r="Q60" s="153"/>
      <c r="R60" s="27"/>
      <c r="S60" s="229"/>
      <c r="T60" s="103"/>
      <c r="U60" s="91">
        <f t="shared" si="3"/>
        <v>2</v>
      </c>
      <c r="W60" s="15"/>
      <c r="X60" s="66">
        <v>2</v>
      </c>
      <c r="AA60" s="355" t="s">
        <v>228</v>
      </c>
      <c r="AB60" s="6"/>
    </row>
    <row r="61" spans="1:28" s="4" customFormat="1" ht="13.5" customHeight="1">
      <c r="A61" s="45" t="str">
        <f t="shared" si="1"/>
        <v>&lt;month&gt;</v>
      </c>
      <c r="B61" s="45" t="str">
        <f t="shared" si="2"/>
        <v>&lt;state&gt;</v>
      </c>
      <c r="C61" s="45" t="s">
        <v>129</v>
      </c>
      <c r="D61" s="63" t="s">
        <v>125</v>
      </c>
      <c r="E61" s="63" t="s">
        <v>183</v>
      </c>
      <c r="F61" s="63" t="s">
        <v>205</v>
      </c>
      <c r="G61" s="318">
        <f>IF(R61="",0,IF(R61&lt;=#REF!,-2,(IF(R61&lt;=#REF!,-1,0))))</f>
        <v>0</v>
      </c>
      <c r="H61" s="167">
        <v>2</v>
      </c>
      <c r="I61" s="168">
        <f t="shared" si="5"/>
        <v>0</v>
      </c>
      <c r="J61" s="33" t="s">
        <v>86</v>
      </c>
      <c r="K61" s="80" t="s">
        <v>267</v>
      </c>
      <c r="L61" s="80" t="s">
        <v>304</v>
      </c>
      <c r="M61" s="153"/>
      <c r="N61" s="153"/>
      <c r="O61" s="161"/>
      <c r="P61" s="161"/>
      <c r="Q61" s="153"/>
      <c r="R61" s="27"/>
      <c r="S61" s="229"/>
      <c r="T61" s="103"/>
      <c r="U61" s="91">
        <f t="shared" si="3"/>
        <v>2</v>
      </c>
      <c r="W61" s="15"/>
      <c r="X61" s="66">
        <v>2</v>
      </c>
      <c r="AA61" s="355" t="s">
        <v>228</v>
      </c>
      <c r="AB61" s="6"/>
    </row>
    <row r="62" spans="1:28" s="4" customFormat="1" ht="13.5" customHeight="1">
      <c r="A62" s="45" t="str">
        <f t="shared" si="1"/>
        <v>&lt;month&gt;</v>
      </c>
      <c r="B62" s="45" t="str">
        <f t="shared" si="2"/>
        <v>&lt;state&gt;</v>
      </c>
      <c r="C62" s="45" t="s">
        <v>129</v>
      </c>
      <c r="D62" s="63" t="s">
        <v>125</v>
      </c>
      <c r="E62" s="63" t="s">
        <v>183</v>
      </c>
      <c r="F62" s="63" t="s">
        <v>205</v>
      </c>
      <c r="G62" s="318">
        <f>IF(R62="",0,IF(R62&lt;=#REF!,-2,(IF(R62&lt;=#REF!,-1,0))))</f>
        <v>0</v>
      </c>
      <c r="H62" s="167">
        <v>5</v>
      </c>
      <c r="I62" s="168">
        <f t="shared" si="5"/>
        <v>0</v>
      </c>
      <c r="J62" s="33" t="s">
        <v>114</v>
      </c>
      <c r="K62" s="83" t="s">
        <v>268</v>
      </c>
      <c r="L62" s="83" t="s">
        <v>308</v>
      </c>
      <c r="M62" s="153"/>
      <c r="N62" s="153"/>
      <c r="O62" s="161"/>
      <c r="P62" s="161"/>
      <c r="Q62" s="153"/>
      <c r="R62" s="27"/>
      <c r="S62" s="229"/>
      <c r="T62" s="103"/>
      <c r="U62" s="91">
        <f t="shared" si="3"/>
        <v>5</v>
      </c>
      <c r="W62" s="15"/>
      <c r="X62" s="66">
        <v>5</v>
      </c>
      <c r="AA62" s="355" t="s">
        <v>228</v>
      </c>
      <c r="AB62" s="6"/>
    </row>
    <row r="63" spans="1:28" s="4" customFormat="1" ht="13.5" customHeight="1">
      <c r="A63" s="45" t="str">
        <f t="shared" si="1"/>
        <v>&lt;month&gt;</v>
      </c>
      <c r="B63" s="45" t="str">
        <f t="shared" si="2"/>
        <v>&lt;state&gt;</v>
      </c>
      <c r="C63" s="45" t="s">
        <v>129</v>
      </c>
      <c r="D63" s="63" t="s">
        <v>125</v>
      </c>
      <c r="E63" s="63" t="s">
        <v>183</v>
      </c>
      <c r="F63" s="63" t="s">
        <v>205</v>
      </c>
      <c r="G63" s="318">
        <f>IF(R63="",0,IF(R63&lt;=#REF!,-2,(IF(R63&lt;=#REF!,-1,0))))</f>
        <v>0</v>
      </c>
      <c r="H63" s="167">
        <v>2</v>
      </c>
      <c r="I63" s="168">
        <f t="shared" si="5"/>
        <v>0</v>
      </c>
      <c r="J63" s="33" t="s">
        <v>153</v>
      </c>
      <c r="K63" s="80" t="s">
        <v>268</v>
      </c>
      <c r="L63" s="80" t="s">
        <v>303</v>
      </c>
      <c r="M63" s="153"/>
      <c r="N63" s="153"/>
      <c r="O63" s="161"/>
      <c r="P63" s="161"/>
      <c r="Q63" s="153"/>
      <c r="R63" s="27"/>
      <c r="S63" s="229"/>
      <c r="T63" s="103"/>
      <c r="U63" s="91">
        <f t="shared" si="3"/>
        <v>2</v>
      </c>
      <c r="W63" s="15"/>
      <c r="X63" s="66">
        <v>2</v>
      </c>
      <c r="AA63" s="355" t="s">
        <v>228</v>
      </c>
      <c r="AB63" s="6"/>
    </row>
    <row r="64" spans="1:28" s="4" customFormat="1" ht="13.5" customHeight="1">
      <c r="A64" s="45" t="str">
        <f t="shared" si="1"/>
        <v>&lt;month&gt;</v>
      </c>
      <c r="B64" s="45" t="str">
        <f t="shared" si="2"/>
        <v>&lt;state&gt;</v>
      </c>
      <c r="C64" s="45" t="s">
        <v>129</v>
      </c>
      <c r="D64" s="63" t="s">
        <v>125</v>
      </c>
      <c r="E64" s="63" t="s">
        <v>183</v>
      </c>
      <c r="F64" s="63" t="s">
        <v>205</v>
      </c>
      <c r="G64" s="318">
        <f>IF(R64="",0,IF(R64&lt;=#REF!,-2,(IF(R64&lt;=#REF!,-1,0))))</f>
        <v>0</v>
      </c>
      <c r="H64" s="167">
        <v>2</v>
      </c>
      <c r="I64" s="168">
        <f t="shared" si="5"/>
        <v>0</v>
      </c>
      <c r="J64" s="33" t="s">
        <v>87</v>
      </c>
      <c r="K64" s="80" t="s">
        <v>268</v>
      </c>
      <c r="L64" s="80" t="s">
        <v>304</v>
      </c>
      <c r="M64" s="153"/>
      <c r="N64" s="153"/>
      <c r="O64" s="161"/>
      <c r="P64" s="161"/>
      <c r="Q64" s="153"/>
      <c r="R64" s="27"/>
      <c r="S64" s="229"/>
      <c r="T64" s="103"/>
      <c r="U64" s="91">
        <f t="shared" si="3"/>
        <v>2</v>
      </c>
      <c r="W64" s="15"/>
      <c r="X64" s="66">
        <v>2</v>
      </c>
      <c r="AA64" s="355" t="s">
        <v>228</v>
      </c>
      <c r="AB64" s="6"/>
    </row>
    <row r="65" spans="1:28" s="4" customFormat="1" ht="13.5" customHeight="1">
      <c r="A65" s="45" t="str">
        <f t="shared" si="1"/>
        <v>&lt;month&gt;</v>
      </c>
      <c r="B65" s="45" t="str">
        <f t="shared" si="2"/>
        <v>&lt;state&gt;</v>
      </c>
      <c r="C65" s="45" t="s">
        <v>129</v>
      </c>
      <c r="D65" s="63" t="s">
        <v>125</v>
      </c>
      <c r="E65" s="63" t="s">
        <v>183</v>
      </c>
      <c r="F65" s="63" t="s">
        <v>205</v>
      </c>
      <c r="G65" s="318">
        <f>IF(R65="",0,IF(R65&lt;=#REF!,-2,(IF(R65&lt;=#REF!,-1,0))))</f>
        <v>0</v>
      </c>
      <c r="H65" s="167">
        <v>2</v>
      </c>
      <c r="I65" s="168">
        <f t="shared" si="5"/>
        <v>0</v>
      </c>
      <c r="J65" s="33" t="s">
        <v>154</v>
      </c>
      <c r="K65" s="83" t="s">
        <v>269</v>
      </c>
      <c r="L65" s="83" t="s">
        <v>303</v>
      </c>
      <c r="M65" s="153"/>
      <c r="N65" s="153"/>
      <c r="O65" s="161"/>
      <c r="P65" s="161"/>
      <c r="Q65" s="231"/>
      <c r="R65" s="27"/>
      <c r="S65" s="229"/>
      <c r="T65" s="103"/>
      <c r="U65" s="91">
        <f t="shared" si="3"/>
        <v>2</v>
      </c>
      <c r="W65" s="15" t="s">
        <v>29</v>
      </c>
      <c r="X65" s="66">
        <v>2</v>
      </c>
      <c r="AA65" s="355" t="s">
        <v>228</v>
      </c>
      <c r="AB65" s="6"/>
    </row>
    <row r="66" spans="1:28" s="4" customFormat="1" ht="13.5" customHeight="1">
      <c r="A66" s="45" t="str">
        <f t="shared" si="1"/>
        <v>&lt;month&gt;</v>
      </c>
      <c r="B66" s="45" t="str">
        <f t="shared" si="2"/>
        <v>&lt;state&gt;</v>
      </c>
      <c r="C66" s="45" t="s">
        <v>129</v>
      </c>
      <c r="D66" s="63" t="s">
        <v>125</v>
      </c>
      <c r="E66" s="63" t="s">
        <v>183</v>
      </c>
      <c r="F66" s="63" t="s">
        <v>205</v>
      </c>
      <c r="G66" s="318">
        <f>IF(R66="",0,IF(R66&lt;=#REF!,-2,(IF(R66&lt;=#REF!,-1,0))))</f>
        <v>0</v>
      </c>
      <c r="H66" s="167">
        <v>2</v>
      </c>
      <c r="I66" s="168">
        <f t="shared" si="5"/>
        <v>0</v>
      </c>
      <c r="J66" s="33" t="s">
        <v>88</v>
      </c>
      <c r="K66" s="83" t="s">
        <v>269</v>
      </c>
      <c r="L66" s="83" t="s">
        <v>304</v>
      </c>
      <c r="M66" s="153"/>
      <c r="N66" s="153"/>
      <c r="O66" s="161"/>
      <c r="P66" s="161"/>
      <c r="Q66" s="231"/>
      <c r="R66" s="27"/>
      <c r="S66" s="229"/>
      <c r="T66" s="103"/>
      <c r="U66" s="91">
        <f t="shared" si="3"/>
        <v>2</v>
      </c>
      <c r="W66" s="15" t="s">
        <v>29</v>
      </c>
      <c r="X66" s="66">
        <v>2</v>
      </c>
      <c r="AA66" s="355" t="s">
        <v>228</v>
      </c>
      <c r="AB66" s="6"/>
    </row>
    <row r="67" spans="1:28" s="4" customFormat="1" ht="13.5" customHeight="1">
      <c r="A67" s="45" t="str">
        <f t="shared" si="1"/>
        <v>&lt;month&gt;</v>
      </c>
      <c r="B67" s="45" t="str">
        <f t="shared" si="2"/>
        <v>&lt;state&gt;</v>
      </c>
      <c r="C67" s="45" t="s">
        <v>129</v>
      </c>
      <c r="D67" s="63" t="s">
        <v>125</v>
      </c>
      <c r="E67" s="63" t="s">
        <v>183</v>
      </c>
      <c r="F67" s="63" t="s">
        <v>205</v>
      </c>
      <c r="G67" s="318">
        <f>IF(R67="",0,IF(R67&lt;=#REF!,-2,(IF(R67&lt;=#REF!,-1,0))))</f>
        <v>0</v>
      </c>
      <c r="H67" s="167">
        <v>5</v>
      </c>
      <c r="I67" s="168">
        <f t="shared" si="5"/>
        <v>0</v>
      </c>
      <c r="J67" s="33" t="s">
        <v>110</v>
      </c>
      <c r="K67" s="80" t="s">
        <v>270</v>
      </c>
      <c r="L67" s="80" t="s">
        <v>308</v>
      </c>
      <c r="M67" s="153"/>
      <c r="N67" s="153"/>
      <c r="O67" s="161"/>
      <c r="P67" s="161"/>
      <c r="Q67" s="231"/>
      <c r="R67" s="27"/>
      <c r="S67" s="229"/>
      <c r="T67" s="103"/>
      <c r="U67" s="91">
        <f t="shared" si="3"/>
        <v>5</v>
      </c>
      <c r="W67" s="15" t="s">
        <v>92</v>
      </c>
      <c r="X67" s="66">
        <v>5</v>
      </c>
      <c r="AA67" s="355" t="s">
        <v>228</v>
      </c>
      <c r="AB67" s="6"/>
    </row>
    <row r="68" spans="1:28" s="4" customFormat="1" ht="13.5" customHeight="1">
      <c r="A68" s="45" t="str">
        <f t="shared" si="1"/>
        <v>&lt;month&gt;</v>
      </c>
      <c r="B68" s="45" t="str">
        <f t="shared" si="2"/>
        <v>&lt;state&gt;</v>
      </c>
      <c r="C68" s="45" t="s">
        <v>129</v>
      </c>
      <c r="D68" s="63" t="s">
        <v>125</v>
      </c>
      <c r="E68" s="63" t="s">
        <v>183</v>
      </c>
      <c r="F68" s="63" t="s">
        <v>205</v>
      </c>
      <c r="G68" s="318">
        <f>IF(R68="",0,IF(R68&lt;=#REF!,-2,(IF(R68&lt;=#REF!,-1,0))))</f>
        <v>0</v>
      </c>
      <c r="H68" s="167">
        <v>2</v>
      </c>
      <c r="I68" s="168">
        <f t="shared" si="5"/>
        <v>0</v>
      </c>
      <c r="J68" s="33" t="s">
        <v>155</v>
      </c>
      <c r="K68" s="83" t="s">
        <v>270</v>
      </c>
      <c r="L68" s="83" t="s">
        <v>303</v>
      </c>
      <c r="M68" s="153"/>
      <c r="N68" s="153"/>
      <c r="O68" s="161"/>
      <c r="P68" s="161"/>
      <c r="Q68" s="231"/>
      <c r="R68" s="27"/>
      <c r="S68" s="229"/>
      <c r="T68" s="103"/>
      <c r="U68" s="91">
        <f t="shared" si="3"/>
        <v>2</v>
      </c>
      <c r="W68" s="15" t="s">
        <v>92</v>
      </c>
      <c r="X68" s="66">
        <v>2</v>
      </c>
      <c r="AA68" s="355" t="s">
        <v>228</v>
      </c>
      <c r="AB68" s="6"/>
    </row>
    <row r="69" spans="1:28" s="4" customFormat="1" ht="13.5" customHeight="1">
      <c r="A69" s="45" t="str">
        <f t="shared" si="1"/>
        <v>&lt;month&gt;</v>
      </c>
      <c r="B69" s="45" t="str">
        <f t="shared" si="2"/>
        <v>&lt;state&gt;</v>
      </c>
      <c r="C69" s="45" t="s">
        <v>129</v>
      </c>
      <c r="D69" s="63" t="s">
        <v>125</v>
      </c>
      <c r="E69" s="63" t="s">
        <v>183</v>
      </c>
      <c r="F69" s="63" t="s">
        <v>205</v>
      </c>
      <c r="G69" s="318">
        <f>IF(R69="",0,IF(R69&lt;=#REF!,-2,(IF(R69&lt;=#REF!,-1,0))))</f>
        <v>0</v>
      </c>
      <c r="H69" s="167">
        <v>2</v>
      </c>
      <c r="I69" s="168">
        <f t="shared" si="5"/>
        <v>0</v>
      </c>
      <c r="J69" s="33" t="s">
        <v>89</v>
      </c>
      <c r="K69" s="83" t="s">
        <v>270</v>
      </c>
      <c r="L69" s="83" t="s">
        <v>304</v>
      </c>
      <c r="M69" s="153"/>
      <c r="N69" s="153"/>
      <c r="O69" s="161"/>
      <c r="P69" s="161"/>
      <c r="Q69" s="231"/>
      <c r="R69" s="27"/>
      <c r="S69" s="229"/>
      <c r="T69" s="103"/>
      <c r="U69" s="91">
        <f t="shared" si="3"/>
        <v>2</v>
      </c>
      <c r="W69" s="15" t="s">
        <v>92</v>
      </c>
      <c r="X69" s="66">
        <v>2</v>
      </c>
      <c r="AA69" s="355" t="s">
        <v>228</v>
      </c>
      <c r="AB69" s="6"/>
    </row>
    <row r="70" spans="1:28" s="4" customFormat="1" ht="13.5" customHeight="1">
      <c r="A70" s="45" t="str">
        <f t="shared" si="1"/>
        <v>&lt;month&gt;</v>
      </c>
      <c r="B70" s="45" t="str">
        <f t="shared" si="2"/>
        <v>&lt;state&gt;</v>
      </c>
      <c r="C70" s="45" t="s">
        <v>129</v>
      </c>
      <c r="D70" s="63" t="s">
        <v>125</v>
      </c>
      <c r="E70" s="63" t="s">
        <v>183</v>
      </c>
      <c r="F70" s="63" t="s">
        <v>205</v>
      </c>
      <c r="G70" s="318">
        <f>IF(R70="",0,IF(R70&lt;=#REF!,-2,(IF(R70&lt;=#REF!,-1,0))))</f>
        <v>0</v>
      </c>
      <c r="H70" s="167">
        <v>10</v>
      </c>
      <c r="I70" s="168">
        <f t="shared" si="5"/>
        <v>0</v>
      </c>
      <c r="J70" s="33" t="s">
        <v>111</v>
      </c>
      <c r="K70" s="80" t="s">
        <v>271</v>
      </c>
      <c r="L70" s="80" t="s">
        <v>308</v>
      </c>
      <c r="M70" s="153"/>
      <c r="N70" s="153"/>
      <c r="O70" s="161"/>
      <c r="P70" s="161"/>
      <c r="Q70" s="231"/>
      <c r="R70" s="27"/>
      <c r="S70" s="229"/>
      <c r="T70" s="103"/>
      <c r="U70" s="91">
        <f t="shared" si="3"/>
        <v>10</v>
      </c>
      <c r="W70" s="15" t="s">
        <v>92</v>
      </c>
      <c r="X70" s="66">
        <v>10</v>
      </c>
      <c r="AA70" s="355" t="s">
        <v>228</v>
      </c>
      <c r="AB70" s="6"/>
    </row>
    <row r="71" spans="1:28" s="4" customFormat="1" ht="13.5" customHeight="1">
      <c r="A71" s="45" t="str">
        <f t="shared" si="1"/>
        <v>&lt;month&gt;</v>
      </c>
      <c r="B71" s="45" t="str">
        <f t="shared" si="2"/>
        <v>&lt;state&gt;</v>
      </c>
      <c r="C71" s="45" t="s">
        <v>129</v>
      </c>
      <c r="D71" s="63" t="s">
        <v>125</v>
      </c>
      <c r="E71" s="63" t="s">
        <v>183</v>
      </c>
      <c r="F71" s="63" t="s">
        <v>205</v>
      </c>
      <c r="G71" s="318">
        <f>IF(R71="",0,IF(R71&lt;=#REF!,-2,(IF(R71&lt;=#REF!,-1,0))))</f>
        <v>0</v>
      </c>
      <c r="H71" s="167">
        <v>10</v>
      </c>
      <c r="I71" s="168">
        <f t="shared" si="5"/>
        <v>0</v>
      </c>
      <c r="J71" s="33" t="s">
        <v>112</v>
      </c>
      <c r="K71" s="80" t="s">
        <v>272</v>
      </c>
      <c r="L71" s="80" t="s">
        <v>308</v>
      </c>
      <c r="M71" s="153"/>
      <c r="N71" s="153"/>
      <c r="O71" s="161"/>
      <c r="P71" s="161"/>
      <c r="Q71" s="231"/>
      <c r="R71" s="27"/>
      <c r="S71" s="229"/>
      <c r="T71" s="103"/>
      <c r="U71" s="91">
        <f t="shared" si="3"/>
        <v>10</v>
      </c>
      <c r="W71" s="15" t="s">
        <v>92</v>
      </c>
      <c r="X71" s="66">
        <v>10</v>
      </c>
      <c r="AA71" s="355" t="s">
        <v>228</v>
      </c>
      <c r="AB71" s="6"/>
    </row>
    <row r="72" spans="1:28" s="4" customFormat="1" ht="13.5" customHeight="1">
      <c r="A72" s="45" t="str">
        <f>$A$6</f>
        <v>&lt;month&gt;</v>
      </c>
      <c r="B72" s="45" t="str">
        <f>$B$6</f>
        <v>&lt;state&gt;</v>
      </c>
      <c r="C72" s="45" t="s">
        <v>129</v>
      </c>
      <c r="D72" s="63" t="s">
        <v>125</v>
      </c>
      <c r="E72" s="63" t="s">
        <v>183</v>
      </c>
      <c r="F72" s="63" t="s">
        <v>205</v>
      </c>
      <c r="G72" s="318">
        <f>IF(R72="",0,IF(R72&lt;=#REF!,-2,(IF(R72&lt;=#REF!,-1,0))))</f>
        <v>0</v>
      </c>
      <c r="H72" s="167">
        <v>2</v>
      </c>
      <c r="I72" s="168">
        <f t="shared" si="5"/>
        <v>0</v>
      </c>
      <c r="J72" s="33" t="s">
        <v>145</v>
      </c>
      <c r="K72" s="83" t="s">
        <v>272</v>
      </c>
      <c r="L72" s="83" t="s">
        <v>303</v>
      </c>
      <c r="M72" s="153"/>
      <c r="N72" s="153"/>
      <c r="O72" s="161"/>
      <c r="P72" s="161"/>
      <c r="Q72" s="231"/>
      <c r="R72" s="27"/>
      <c r="S72" s="229"/>
      <c r="T72" s="103"/>
      <c r="U72" s="91">
        <f>H72</f>
        <v>2</v>
      </c>
      <c r="W72" s="15" t="s">
        <v>92</v>
      </c>
      <c r="X72" s="66">
        <v>2</v>
      </c>
      <c r="AA72" s="355" t="s">
        <v>228</v>
      </c>
      <c r="AB72" s="6"/>
    </row>
    <row r="73" spans="1:28" s="4" customFormat="1" ht="13.5" customHeight="1">
      <c r="A73" s="45" t="str">
        <f>$A$6</f>
        <v>&lt;month&gt;</v>
      </c>
      <c r="B73" s="45" t="str">
        <f>$B$6</f>
        <v>&lt;state&gt;</v>
      </c>
      <c r="C73" s="45" t="s">
        <v>129</v>
      </c>
      <c r="D73" s="63" t="s">
        <v>125</v>
      </c>
      <c r="E73" s="63" t="s">
        <v>183</v>
      </c>
      <c r="F73" s="63" t="s">
        <v>205</v>
      </c>
      <c r="G73" s="386">
        <f>IF(R73="",0,IF(R73&lt;=#REF!,-2,(IF(R73&lt;=#REF!,-1,0))))</f>
        <v>0</v>
      </c>
      <c r="H73" s="169">
        <v>2</v>
      </c>
      <c r="I73" s="170">
        <f t="shared" si="5"/>
        <v>0</v>
      </c>
      <c r="J73" s="35" t="s">
        <v>90</v>
      </c>
      <c r="K73" s="84" t="s">
        <v>272</v>
      </c>
      <c r="L73" s="84" t="s">
        <v>304</v>
      </c>
      <c r="M73" s="158"/>
      <c r="N73" s="158"/>
      <c r="O73" s="162"/>
      <c r="P73" s="25"/>
      <c r="Q73" s="236"/>
      <c r="R73" s="28"/>
      <c r="S73" s="230"/>
      <c r="T73" s="103"/>
      <c r="U73" s="91">
        <f>H73</f>
        <v>2</v>
      </c>
      <c r="W73" s="15" t="s">
        <v>92</v>
      </c>
      <c r="X73" s="66">
        <v>5</v>
      </c>
      <c r="AA73" s="355" t="s">
        <v>228</v>
      </c>
      <c r="AB73" s="6"/>
    </row>
    <row r="74" spans="1:28" s="4" customFormat="1" ht="13.5" customHeight="1">
      <c r="A74" s="48"/>
      <c r="B74" s="48"/>
      <c r="C74" s="48"/>
      <c r="D74" s="48"/>
      <c r="E74" s="48"/>
      <c r="F74" s="48"/>
      <c r="G74" s="49"/>
      <c r="H74" s="49"/>
      <c r="I74" s="49"/>
      <c r="J74" s="50"/>
      <c r="K74" s="49"/>
      <c r="L74" s="49"/>
      <c r="M74" s="88"/>
      <c r="N74" s="89"/>
      <c r="O74" s="89"/>
      <c r="P74" s="89"/>
      <c r="Q74" s="89"/>
      <c r="R74" s="17"/>
      <c r="S74" s="17"/>
      <c r="T74" s="5"/>
      <c r="U74" s="51"/>
      <c r="AA74" s="355" t="s">
        <v>228</v>
      </c>
      <c r="AB74" s="6"/>
    </row>
    <row r="75" spans="1:28" s="4" customFormat="1" ht="13.5" customHeight="1">
      <c r="A75" s="45" t="str">
        <f aca="true" t="shared" si="6" ref="A75:A112">$A$6</f>
        <v>&lt;month&gt;</v>
      </c>
      <c r="B75" s="45" t="str">
        <f aca="true" t="shared" si="7" ref="B75:B112">$B$6</f>
        <v>&lt;state&gt;</v>
      </c>
      <c r="C75" s="45" t="s">
        <v>129</v>
      </c>
      <c r="D75" s="45" t="s">
        <v>125</v>
      </c>
      <c r="E75" s="45" t="s">
        <v>30</v>
      </c>
      <c r="F75" s="45" t="s">
        <v>32</v>
      </c>
      <c r="G75" s="171">
        <f>SUM(G76:G112)</f>
        <v>0</v>
      </c>
      <c r="H75" s="171">
        <f>SUM(H76:H112)</f>
        <v>241</v>
      </c>
      <c r="I75" s="172">
        <f>SUM(I76:I112)</f>
        <v>0</v>
      </c>
      <c r="J75" s="367" t="s">
        <v>237</v>
      </c>
      <c r="K75" s="30" t="s">
        <v>123</v>
      </c>
      <c r="L75" s="30"/>
      <c r="M75" s="197"/>
      <c r="N75" s="197"/>
      <c r="O75" s="197"/>
      <c r="P75" s="197"/>
      <c r="Q75" s="197"/>
      <c r="R75" s="198"/>
      <c r="S75" s="359"/>
      <c r="T75" s="97"/>
      <c r="U75" s="51">
        <f>SUM(U76:U112)</f>
        <v>241</v>
      </c>
      <c r="AA75" s="355" t="s">
        <v>228</v>
      </c>
      <c r="AB75" s="6"/>
    </row>
    <row r="76" spans="1:28" s="4" customFormat="1" ht="13.5" customHeight="1">
      <c r="A76" s="45" t="str">
        <f t="shared" si="6"/>
        <v>&lt;month&gt;</v>
      </c>
      <c r="B76" s="45" t="str">
        <f t="shared" si="7"/>
        <v>&lt;state&gt;</v>
      </c>
      <c r="C76" s="45" t="s">
        <v>129</v>
      </c>
      <c r="D76" s="45" t="s">
        <v>125</v>
      </c>
      <c r="E76" s="45" t="s">
        <v>30</v>
      </c>
      <c r="F76" s="63" t="s">
        <v>203</v>
      </c>
      <c r="G76" s="167">
        <f>IF((N76-M76)&gt;6,-2,IF((N76-M76)&gt;4,-1,0))</f>
        <v>0</v>
      </c>
      <c r="H76" s="165">
        <v>2</v>
      </c>
      <c r="I76" s="166">
        <f aca="true" t="shared" si="8" ref="I76:I112">IF(ISTEXT(G76),G76,(H76/H$75)*G76)</f>
        <v>0</v>
      </c>
      <c r="J76" s="32" t="s">
        <v>39</v>
      </c>
      <c r="K76" s="79" t="s">
        <v>241</v>
      </c>
      <c r="L76" s="79" t="s">
        <v>242</v>
      </c>
      <c r="M76" s="152"/>
      <c r="N76" s="152"/>
      <c r="O76" s="244"/>
      <c r="P76" s="176"/>
      <c r="Q76" s="212"/>
      <c r="R76" s="23"/>
      <c r="S76" s="213"/>
      <c r="T76" s="98"/>
      <c r="U76" s="91">
        <f aca="true" t="shared" si="9" ref="U76:U112">H76</f>
        <v>2</v>
      </c>
      <c r="W76" s="47"/>
      <c r="AA76" s="355" t="s">
        <v>228</v>
      </c>
      <c r="AB76" s="6"/>
    </row>
    <row r="77" spans="1:28" s="4" customFormat="1" ht="13.5" customHeight="1">
      <c r="A77" s="45" t="str">
        <f t="shared" si="6"/>
        <v>&lt;month&gt;</v>
      </c>
      <c r="B77" s="45" t="str">
        <f t="shared" si="7"/>
        <v>&lt;state&gt;</v>
      </c>
      <c r="C77" s="45" t="s">
        <v>129</v>
      </c>
      <c r="D77" s="45" t="s">
        <v>125</v>
      </c>
      <c r="E77" s="45" t="s">
        <v>30</v>
      </c>
      <c r="F77" s="63" t="s">
        <v>203</v>
      </c>
      <c r="G77" s="167">
        <f>IF((N77-M77)&gt;9,-2,IF((N77-M77)&gt;7,-1,0))</f>
        <v>0</v>
      </c>
      <c r="H77" s="167">
        <v>2</v>
      </c>
      <c r="I77" s="168">
        <f t="shared" si="8"/>
        <v>0</v>
      </c>
      <c r="J77" s="34" t="s">
        <v>40</v>
      </c>
      <c r="K77" s="80" t="s">
        <v>241</v>
      </c>
      <c r="L77" s="80" t="s">
        <v>244</v>
      </c>
      <c r="M77" s="153"/>
      <c r="N77" s="153"/>
      <c r="O77" s="201"/>
      <c r="P77" s="156"/>
      <c r="Q77" s="214"/>
      <c r="R77" s="24"/>
      <c r="S77" s="215"/>
      <c r="T77" s="98"/>
      <c r="U77" s="91">
        <f t="shared" si="9"/>
        <v>2</v>
      </c>
      <c r="W77" s="15"/>
      <c r="AA77" s="355" t="s">
        <v>228</v>
      </c>
      <c r="AB77" s="6"/>
    </row>
    <row r="78" spans="1:28" s="4" customFormat="1" ht="13.5" customHeight="1">
      <c r="A78" s="45" t="str">
        <f t="shared" si="6"/>
        <v>&lt;month&gt;</v>
      </c>
      <c r="B78" s="45" t="str">
        <f t="shared" si="7"/>
        <v>&lt;state&gt;</v>
      </c>
      <c r="C78" s="45" t="s">
        <v>129</v>
      </c>
      <c r="D78" s="45" t="s">
        <v>125</v>
      </c>
      <c r="E78" s="45" t="s">
        <v>30</v>
      </c>
      <c r="F78" s="63" t="s">
        <v>203</v>
      </c>
      <c r="G78" s="167">
        <f>IF((N78-M78)&gt;6,-2,IF((N78-M78)&gt;4,-1,0))</f>
        <v>0</v>
      </c>
      <c r="H78" s="167">
        <v>2</v>
      </c>
      <c r="I78" s="168">
        <f t="shared" si="8"/>
        <v>0</v>
      </c>
      <c r="J78" s="34" t="s">
        <v>41</v>
      </c>
      <c r="K78" s="80" t="s">
        <v>245</v>
      </c>
      <c r="L78" s="80" t="s">
        <v>242</v>
      </c>
      <c r="M78" s="153"/>
      <c r="N78" s="153"/>
      <c r="O78" s="201"/>
      <c r="P78" s="156"/>
      <c r="Q78" s="214"/>
      <c r="R78" s="24"/>
      <c r="S78" s="215"/>
      <c r="T78" s="98"/>
      <c r="U78" s="91">
        <f t="shared" si="9"/>
        <v>2</v>
      </c>
      <c r="W78" s="15"/>
      <c r="AA78" s="355" t="s">
        <v>228</v>
      </c>
      <c r="AB78" s="6"/>
    </row>
    <row r="79" spans="1:28" s="4" customFormat="1" ht="13.5" customHeight="1">
      <c r="A79" s="45" t="str">
        <f t="shared" si="6"/>
        <v>&lt;month&gt;</v>
      </c>
      <c r="B79" s="45" t="str">
        <f t="shared" si="7"/>
        <v>&lt;state&gt;</v>
      </c>
      <c r="C79" s="45" t="s">
        <v>129</v>
      </c>
      <c r="D79" s="45" t="s">
        <v>125</v>
      </c>
      <c r="E79" s="45" t="s">
        <v>30</v>
      </c>
      <c r="F79" s="63" t="s">
        <v>203</v>
      </c>
      <c r="G79" s="167">
        <f>IF((N79-M79)&gt;9,-2,IF((N79-M79)&gt;7,-1,0))</f>
        <v>0</v>
      </c>
      <c r="H79" s="167">
        <v>2</v>
      </c>
      <c r="I79" s="168">
        <f t="shared" si="8"/>
        <v>0</v>
      </c>
      <c r="J79" s="34" t="s">
        <v>45</v>
      </c>
      <c r="K79" s="80" t="s">
        <v>245</v>
      </c>
      <c r="L79" s="80" t="s">
        <v>244</v>
      </c>
      <c r="M79" s="153"/>
      <c r="N79" s="153"/>
      <c r="O79" s="201"/>
      <c r="P79" s="156"/>
      <c r="Q79" s="214"/>
      <c r="R79" s="24"/>
      <c r="S79" s="215"/>
      <c r="T79" s="98"/>
      <c r="U79" s="91">
        <f t="shared" si="9"/>
        <v>2</v>
      </c>
      <c r="W79" s="15"/>
      <c r="AA79" s="355" t="s">
        <v>228</v>
      </c>
      <c r="AB79" s="6"/>
    </row>
    <row r="80" spans="1:28" s="4" customFormat="1" ht="13.5" customHeight="1">
      <c r="A80" s="45" t="str">
        <f t="shared" si="6"/>
        <v>&lt;month&gt;</v>
      </c>
      <c r="B80" s="45" t="str">
        <f t="shared" si="7"/>
        <v>&lt;state&gt;</v>
      </c>
      <c r="C80" s="45" t="s">
        <v>129</v>
      </c>
      <c r="D80" s="45" t="s">
        <v>125</v>
      </c>
      <c r="E80" s="45" t="s">
        <v>30</v>
      </c>
      <c r="F80" s="63" t="s">
        <v>203</v>
      </c>
      <c r="G80" s="167">
        <f>IF(ISNUMBER(N80),IF(N80&lt;98,-2,IF(N80&lt;99.5,-1,0)),0)</f>
        <v>0</v>
      </c>
      <c r="H80" s="167">
        <v>5</v>
      </c>
      <c r="I80" s="168">
        <f t="shared" si="8"/>
        <v>0</v>
      </c>
      <c r="J80" s="34" t="s">
        <v>43</v>
      </c>
      <c r="K80" s="80" t="s">
        <v>249</v>
      </c>
      <c r="L80" s="80" t="s">
        <v>242</v>
      </c>
      <c r="M80" s="247"/>
      <c r="N80" s="153"/>
      <c r="O80" s="201"/>
      <c r="P80" s="156"/>
      <c r="Q80" s="214"/>
      <c r="R80" s="237"/>
      <c r="S80" s="237"/>
      <c r="T80" s="98"/>
      <c r="U80" s="91">
        <f t="shared" si="9"/>
        <v>5</v>
      </c>
      <c r="W80" s="15"/>
      <c r="AA80" s="355" t="s">
        <v>228</v>
      </c>
      <c r="AB80" s="6"/>
    </row>
    <row r="81" spans="1:28" s="4" customFormat="1" ht="13.5" customHeight="1">
      <c r="A81" s="45" t="str">
        <f t="shared" si="6"/>
        <v>&lt;month&gt;</v>
      </c>
      <c r="B81" s="45" t="str">
        <f t="shared" si="7"/>
        <v>&lt;state&gt;</v>
      </c>
      <c r="C81" s="45" t="s">
        <v>129</v>
      </c>
      <c r="D81" s="45" t="s">
        <v>125</v>
      </c>
      <c r="E81" s="45" t="s">
        <v>30</v>
      </c>
      <c r="F81" s="63" t="s">
        <v>203</v>
      </c>
      <c r="G81" s="167">
        <f>IF(ISNUMBER(N81),IF(N81&lt;98,-2,IF(N81&lt;99.5,-1,0)),0)</f>
        <v>0</v>
      </c>
      <c r="H81" s="169">
        <v>5</v>
      </c>
      <c r="I81" s="170">
        <f t="shared" si="8"/>
        <v>0</v>
      </c>
      <c r="J81" s="36" t="s">
        <v>101</v>
      </c>
      <c r="K81" s="81" t="s">
        <v>249</v>
      </c>
      <c r="L81" s="81" t="s">
        <v>297</v>
      </c>
      <c r="M81" s="248"/>
      <c r="N81" s="158"/>
      <c r="O81" s="245"/>
      <c r="P81" s="159"/>
      <c r="Q81" s="238"/>
      <c r="R81" s="239"/>
      <c r="S81" s="239"/>
      <c r="T81" s="98"/>
      <c r="U81" s="91">
        <f t="shared" si="9"/>
        <v>5</v>
      </c>
      <c r="W81" s="15"/>
      <c r="AA81" s="355" t="s">
        <v>228</v>
      </c>
      <c r="AB81" s="6"/>
    </row>
    <row r="82" spans="1:28" s="4" customFormat="1" ht="13.5" customHeight="1">
      <c r="A82" s="45" t="str">
        <f t="shared" si="6"/>
        <v>&lt;month&gt;</v>
      </c>
      <c r="B82" s="45" t="str">
        <f t="shared" si="7"/>
        <v>&lt;state&gt;</v>
      </c>
      <c r="C82" s="45" t="s">
        <v>129</v>
      </c>
      <c r="D82" s="45" t="s">
        <v>125</v>
      </c>
      <c r="E82" s="45" t="s">
        <v>30</v>
      </c>
      <c r="F82" s="63" t="s">
        <v>203</v>
      </c>
      <c r="G82" s="165">
        <f aca="true" t="shared" si="10" ref="G82:G88">IF(ISNUMBER(N82),IF(AND(P82&lt;20,(ROUND((P82-(N82*P82/100)),0)=1)),0,IF(AND(P82&lt;20,(ROUND((P82-(N82*P82/100)),0)=2)),-1,IF(N82&lt;90,-2,IF(N82&lt;95,-1,0)))),0)</f>
        <v>0</v>
      </c>
      <c r="H82" s="165">
        <v>10</v>
      </c>
      <c r="I82" s="166">
        <f t="shared" si="8"/>
        <v>0</v>
      </c>
      <c r="J82" s="31" t="s">
        <v>1</v>
      </c>
      <c r="K82" s="82" t="s">
        <v>298</v>
      </c>
      <c r="L82" s="82" t="s">
        <v>296</v>
      </c>
      <c r="M82" s="249"/>
      <c r="N82" s="152"/>
      <c r="O82" s="234"/>
      <c r="P82" s="160"/>
      <c r="Q82" s="240"/>
      <c r="R82" s="241"/>
      <c r="S82" s="241"/>
      <c r="T82" s="104"/>
      <c r="U82" s="91">
        <f t="shared" si="9"/>
        <v>10</v>
      </c>
      <c r="W82" s="15"/>
      <c r="AA82" s="355" t="s">
        <v>228</v>
      </c>
      <c r="AB82" s="6"/>
    </row>
    <row r="83" spans="1:28" s="4" customFormat="1" ht="13.5" customHeight="1">
      <c r="A83" s="45" t="str">
        <f t="shared" si="6"/>
        <v>&lt;month&gt;</v>
      </c>
      <c r="B83" s="45" t="str">
        <f t="shared" si="7"/>
        <v>&lt;state&gt;</v>
      </c>
      <c r="C83" s="45" t="s">
        <v>129</v>
      </c>
      <c r="D83" s="45" t="s">
        <v>125</v>
      </c>
      <c r="E83" s="45" t="s">
        <v>30</v>
      </c>
      <c r="F83" s="63" t="s">
        <v>203</v>
      </c>
      <c r="G83" s="167">
        <f t="shared" si="10"/>
        <v>0</v>
      </c>
      <c r="H83" s="167">
        <v>5</v>
      </c>
      <c r="I83" s="168">
        <f t="shared" si="8"/>
        <v>0</v>
      </c>
      <c r="J83" s="33" t="s">
        <v>115</v>
      </c>
      <c r="K83" s="83" t="s">
        <v>299</v>
      </c>
      <c r="L83" s="83" t="s">
        <v>296</v>
      </c>
      <c r="M83" s="208"/>
      <c r="N83" s="153"/>
      <c r="O83" s="246"/>
      <c r="P83" s="161"/>
      <c r="Q83" s="224"/>
      <c r="R83" s="242"/>
      <c r="S83" s="242"/>
      <c r="T83" s="104"/>
      <c r="U83" s="91">
        <f t="shared" si="9"/>
        <v>5</v>
      </c>
      <c r="W83" s="15"/>
      <c r="AA83" s="355" t="s">
        <v>228</v>
      </c>
      <c r="AB83" s="6"/>
    </row>
    <row r="84" spans="1:28" s="4" customFormat="1" ht="13.5" customHeight="1">
      <c r="A84" s="45" t="str">
        <f t="shared" si="6"/>
        <v>&lt;month&gt;</v>
      </c>
      <c r="B84" s="45" t="str">
        <f t="shared" si="7"/>
        <v>&lt;state&gt;</v>
      </c>
      <c r="C84" s="45" t="s">
        <v>129</v>
      </c>
      <c r="D84" s="45" t="s">
        <v>125</v>
      </c>
      <c r="E84" s="45" t="s">
        <v>30</v>
      </c>
      <c r="F84" s="63" t="s">
        <v>203</v>
      </c>
      <c r="G84" s="167">
        <f t="shared" si="10"/>
        <v>0</v>
      </c>
      <c r="H84" s="167">
        <v>5</v>
      </c>
      <c r="I84" s="168">
        <f t="shared" si="8"/>
        <v>0</v>
      </c>
      <c r="J84" s="33" t="s">
        <v>2</v>
      </c>
      <c r="K84" s="83" t="s">
        <v>301</v>
      </c>
      <c r="L84" s="83" t="s">
        <v>296</v>
      </c>
      <c r="M84" s="208"/>
      <c r="N84" s="153"/>
      <c r="O84" s="246"/>
      <c r="P84" s="161"/>
      <c r="Q84" s="224"/>
      <c r="R84" s="242"/>
      <c r="S84" s="242"/>
      <c r="T84" s="104"/>
      <c r="U84" s="91">
        <f t="shared" si="9"/>
        <v>5</v>
      </c>
      <c r="W84" s="15"/>
      <c r="AA84" s="355" t="s">
        <v>228</v>
      </c>
      <c r="AB84" s="6"/>
    </row>
    <row r="85" spans="1:28" s="4" customFormat="1" ht="13.5" customHeight="1">
      <c r="A85" s="45" t="str">
        <f t="shared" si="6"/>
        <v>&lt;month&gt;</v>
      </c>
      <c r="B85" s="45" t="str">
        <f t="shared" si="7"/>
        <v>&lt;state&gt;</v>
      </c>
      <c r="C85" s="45" t="s">
        <v>129</v>
      </c>
      <c r="D85" s="45" t="s">
        <v>125</v>
      </c>
      <c r="E85" s="45" t="s">
        <v>30</v>
      </c>
      <c r="F85" s="63" t="s">
        <v>203</v>
      </c>
      <c r="G85" s="167">
        <f t="shared" si="10"/>
        <v>0</v>
      </c>
      <c r="H85" s="167">
        <v>2</v>
      </c>
      <c r="I85" s="168">
        <f t="shared" si="8"/>
        <v>0</v>
      </c>
      <c r="J85" s="33" t="s">
        <v>3</v>
      </c>
      <c r="K85" s="83" t="s">
        <v>302</v>
      </c>
      <c r="L85" s="83" t="s">
        <v>296</v>
      </c>
      <c r="M85" s="208"/>
      <c r="N85" s="153"/>
      <c r="O85" s="246"/>
      <c r="P85" s="161"/>
      <c r="Q85" s="206"/>
      <c r="R85" s="242"/>
      <c r="S85" s="242"/>
      <c r="T85" s="105"/>
      <c r="U85" s="91">
        <f t="shared" si="9"/>
        <v>2</v>
      </c>
      <c r="W85" s="15"/>
      <c r="AA85" s="355" t="s">
        <v>228</v>
      </c>
      <c r="AB85" s="6"/>
    </row>
    <row r="86" spans="1:28" s="4" customFormat="1" ht="13.5" customHeight="1">
      <c r="A86" s="45" t="str">
        <f t="shared" si="6"/>
        <v>&lt;month&gt;</v>
      </c>
      <c r="B86" s="45" t="str">
        <f t="shared" si="7"/>
        <v>&lt;state&gt;</v>
      </c>
      <c r="C86" s="45" t="s">
        <v>129</v>
      </c>
      <c r="D86" s="45" t="s">
        <v>125</v>
      </c>
      <c r="E86" s="45" t="s">
        <v>30</v>
      </c>
      <c r="F86" s="63" t="s">
        <v>203</v>
      </c>
      <c r="G86" s="167">
        <f t="shared" si="10"/>
        <v>0</v>
      </c>
      <c r="H86" s="167">
        <v>2</v>
      </c>
      <c r="I86" s="168">
        <f t="shared" si="8"/>
        <v>0</v>
      </c>
      <c r="J86" s="33" t="s">
        <v>4</v>
      </c>
      <c r="K86" s="83" t="s">
        <v>305</v>
      </c>
      <c r="L86" s="83" t="s">
        <v>296</v>
      </c>
      <c r="M86" s="208"/>
      <c r="N86" s="153"/>
      <c r="O86" s="246"/>
      <c r="P86" s="161"/>
      <c r="Q86" s="219"/>
      <c r="R86" s="225"/>
      <c r="S86" s="225"/>
      <c r="T86" s="97"/>
      <c r="U86" s="91">
        <f t="shared" si="9"/>
        <v>2</v>
      </c>
      <c r="W86" s="15"/>
      <c r="AA86" s="355" t="s">
        <v>228</v>
      </c>
      <c r="AB86" s="6"/>
    </row>
    <row r="87" spans="1:28" s="4" customFormat="1" ht="13.5" customHeight="1">
      <c r="A87" s="45" t="str">
        <f t="shared" si="6"/>
        <v>&lt;month&gt;</v>
      </c>
      <c r="B87" s="45" t="str">
        <f t="shared" si="7"/>
        <v>&lt;state&gt;</v>
      </c>
      <c r="C87" s="45" t="s">
        <v>129</v>
      </c>
      <c r="D87" s="45" t="s">
        <v>125</v>
      </c>
      <c r="E87" s="45" t="s">
        <v>30</v>
      </c>
      <c r="F87" s="63" t="s">
        <v>203</v>
      </c>
      <c r="G87" s="167">
        <f t="shared" si="10"/>
        <v>0</v>
      </c>
      <c r="H87" s="167">
        <v>5</v>
      </c>
      <c r="I87" s="168">
        <f t="shared" si="8"/>
        <v>0</v>
      </c>
      <c r="J87" s="33" t="s">
        <v>106</v>
      </c>
      <c r="K87" s="83" t="s">
        <v>306</v>
      </c>
      <c r="L87" s="83" t="s">
        <v>307</v>
      </c>
      <c r="M87" s="208"/>
      <c r="N87" s="153"/>
      <c r="O87" s="246"/>
      <c r="P87" s="156"/>
      <c r="Q87" s="224"/>
      <c r="R87" s="242"/>
      <c r="S87" s="242"/>
      <c r="T87" s="104"/>
      <c r="U87" s="91">
        <f t="shared" si="9"/>
        <v>5</v>
      </c>
      <c r="W87" s="15"/>
      <c r="AA87" s="355" t="s">
        <v>228</v>
      </c>
      <c r="AB87" s="6"/>
    </row>
    <row r="88" spans="1:28" s="4" customFormat="1" ht="13.5" customHeight="1">
      <c r="A88" s="45" t="str">
        <f t="shared" si="6"/>
        <v>&lt;month&gt;</v>
      </c>
      <c r="B88" s="45" t="str">
        <f t="shared" si="7"/>
        <v>&lt;state&gt;</v>
      </c>
      <c r="C88" s="45" t="s">
        <v>129</v>
      </c>
      <c r="D88" s="45" t="s">
        <v>125</v>
      </c>
      <c r="E88" s="45" t="s">
        <v>30</v>
      </c>
      <c r="F88" s="63" t="s">
        <v>203</v>
      </c>
      <c r="G88" s="167">
        <f t="shared" si="10"/>
        <v>0</v>
      </c>
      <c r="H88" s="167">
        <v>10</v>
      </c>
      <c r="I88" s="168">
        <f t="shared" si="8"/>
        <v>0</v>
      </c>
      <c r="J88" s="33" t="s">
        <v>5</v>
      </c>
      <c r="K88" s="80" t="s">
        <v>252</v>
      </c>
      <c r="L88" s="80" t="s">
        <v>30</v>
      </c>
      <c r="M88" s="207"/>
      <c r="N88" s="153"/>
      <c r="O88" s="246"/>
      <c r="P88" s="161"/>
      <c r="Q88" s="243"/>
      <c r="R88" s="242"/>
      <c r="S88" s="242"/>
      <c r="T88" s="105"/>
      <c r="U88" s="91">
        <f t="shared" si="9"/>
        <v>10</v>
      </c>
      <c r="W88" s="15"/>
      <c r="AA88" s="355" t="s">
        <v>228</v>
      </c>
      <c r="AB88" s="6"/>
    </row>
    <row r="89" spans="1:28" s="4" customFormat="1" ht="13.5" customHeight="1">
      <c r="A89" s="45" t="str">
        <f t="shared" si="6"/>
        <v>&lt;month&gt;</v>
      </c>
      <c r="B89" s="45" t="str">
        <f t="shared" si="7"/>
        <v>&lt;state&gt;</v>
      </c>
      <c r="C89" s="45" t="s">
        <v>129</v>
      </c>
      <c r="D89" s="45" t="s">
        <v>125</v>
      </c>
      <c r="E89" s="45" t="s">
        <v>30</v>
      </c>
      <c r="F89" s="63" t="s">
        <v>203</v>
      </c>
      <c r="G89" s="169">
        <f>IF(ISNUMBER(P89),IF(AND(P89&lt;20,(ROUND(((N89*P89/100)),0)=1)),0,IF(AND(P89&lt;20,(ROUND(((N89*P89/100)),0)=2)),-1,IF(N89&gt;10,-2,IF(N89&gt;5,-1,0)))),0)</f>
        <v>0</v>
      </c>
      <c r="H89" s="169">
        <v>10</v>
      </c>
      <c r="I89" s="170">
        <f t="shared" si="8"/>
        <v>0</v>
      </c>
      <c r="J89" s="35" t="s">
        <v>56</v>
      </c>
      <c r="K89" s="84" t="s">
        <v>253</v>
      </c>
      <c r="L89" s="84" t="s">
        <v>30</v>
      </c>
      <c r="M89" s="250"/>
      <c r="N89" s="158"/>
      <c r="O89" s="202"/>
      <c r="P89" s="162"/>
      <c r="Q89" s="226"/>
      <c r="R89" s="227"/>
      <c r="S89" s="227"/>
      <c r="T89" s="100"/>
      <c r="U89" s="91">
        <f t="shared" si="9"/>
        <v>10</v>
      </c>
      <c r="W89" s="15"/>
      <c r="AA89" s="355" t="s">
        <v>228</v>
      </c>
      <c r="AB89" s="6"/>
    </row>
    <row r="90" spans="1:28" s="4" customFormat="1" ht="13.5" customHeight="1">
      <c r="A90" s="45" t="str">
        <f t="shared" si="6"/>
        <v>&lt;month&gt;</v>
      </c>
      <c r="B90" s="45" t="str">
        <f t="shared" si="7"/>
        <v>&lt;state&gt;</v>
      </c>
      <c r="C90" s="45" t="s">
        <v>129</v>
      </c>
      <c r="D90" s="45" t="s">
        <v>125</v>
      </c>
      <c r="E90" s="45" t="s">
        <v>30</v>
      </c>
      <c r="F90" s="63" t="s">
        <v>205</v>
      </c>
      <c r="G90" s="318">
        <f>IF(R90="",0,IF(R90&lt;=#REF!,-2,(IF(R90&lt;=#REF!,-1,0))))</f>
        <v>0</v>
      </c>
      <c r="H90" s="165">
        <v>5</v>
      </c>
      <c r="I90" s="166">
        <f t="shared" si="8"/>
        <v>0</v>
      </c>
      <c r="J90" s="31" t="s">
        <v>66</v>
      </c>
      <c r="K90" s="79" t="s">
        <v>315</v>
      </c>
      <c r="L90" s="79" t="s">
        <v>273</v>
      </c>
      <c r="M90" s="152"/>
      <c r="N90" s="152"/>
      <c r="O90" s="176"/>
      <c r="P90" s="160"/>
      <c r="Q90" s="251"/>
      <c r="R90" s="26"/>
      <c r="S90" s="228"/>
      <c r="T90" s="103"/>
      <c r="U90" s="91">
        <f t="shared" si="9"/>
        <v>5</v>
      </c>
      <c r="W90" s="15" t="s">
        <v>29</v>
      </c>
      <c r="X90" s="67">
        <v>5</v>
      </c>
      <c r="AA90" s="355" t="s">
        <v>228</v>
      </c>
      <c r="AB90" s="6"/>
    </row>
    <row r="91" spans="1:28" s="4" customFormat="1" ht="13.5" customHeight="1">
      <c r="A91" s="45" t="str">
        <f t="shared" si="6"/>
        <v>&lt;month&gt;</v>
      </c>
      <c r="B91" s="45" t="str">
        <f t="shared" si="7"/>
        <v>&lt;state&gt;</v>
      </c>
      <c r="C91" s="45" t="s">
        <v>129</v>
      </c>
      <c r="D91" s="78" t="s">
        <v>125</v>
      </c>
      <c r="E91" s="63" t="s">
        <v>30</v>
      </c>
      <c r="F91" s="63" t="s">
        <v>205</v>
      </c>
      <c r="G91" s="318">
        <f>IF(R91="",0,IF(R91&lt;=#REF!,-2,(IF(R91&lt;=#REF!,-1,0))))</f>
        <v>0</v>
      </c>
      <c r="H91" s="340">
        <v>15</v>
      </c>
      <c r="I91" s="168">
        <f t="shared" si="8"/>
        <v>0</v>
      </c>
      <c r="J91" s="33" t="s">
        <v>6</v>
      </c>
      <c r="K91" s="83" t="s">
        <v>202</v>
      </c>
      <c r="L91" s="83" t="s">
        <v>273</v>
      </c>
      <c r="M91" s="153"/>
      <c r="N91" s="153"/>
      <c r="O91" s="156"/>
      <c r="P91" s="161"/>
      <c r="Q91" s="178"/>
      <c r="R91" s="27"/>
      <c r="S91" s="229"/>
      <c r="T91" s="103"/>
      <c r="U91" s="91">
        <f t="shared" si="9"/>
        <v>15</v>
      </c>
      <c r="W91" s="15"/>
      <c r="X91" s="67">
        <v>15</v>
      </c>
      <c r="AA91" s="355" t="s">
        <v>228</v>
      </c>
      <c r="AB91" s="6"/>
    </row>
    <row r="92" spans="1:28" s="4" customFormat="1" ht="13.5" customHeight="1">
      <c r="A92" s="45" t="str">
        <f t="shared" si="6"/>
        <v>&lt;month&gt;</v>
      </c>
      <c r="B92" s="45" t="str">
        <f t="shared" si="7"/>
        <v>&lt;state&gt;</v>
      </c>
      <c r="C92" s="45" t="s">
        <v>129</v>
      </c>
      <c r="D92" s="45" t="s">
        <v>125</v>
      </c>
      <c r="E92" s="45" t="s">
        <v>30</v>
      </c>
      <c r="F92" s="63" t="s">
        <v>205</v>
      </c>
      <c r="G92" s="318">
        <f>IF(R92="",0,IF(R92&lt;=#REF!,-2,(IF(R92&lt;=#REF!,-1,0))))</f>
        <v>0</v>
      </c>
      <c r="H92" s="167">
        <v>10</v>
      </c>
      <c r="I92" s="168">
        <f t="shared" si="8"/>
        <v>0</v>
      </c>
      <c r="J92" s="33" t="s">
        <v>68</v>
      </c>
      <c r="K92" s="83" t="s">
        <v>255</v>
      </c>
      <c r="L92" s="83" t="s">
        <v>273</v>
      </c>
      <c r="M92" s="153"/>
      <c r="N92" s="153"/>
      <c r="O92" s="156"/>
      <c r="P92" s="161"/>
      <c r="Q92" s="252"/>
      <c r="R92" s="27"/>
      <c r="S92" s="229"/>
      <c r="T92" s="103"/>
      <c r="U92" s="91">
        <f t="shared" si="9"/>
        <v>10</v>
      </c>
      <c r="W92" s="15" t="s">
        <v>92</v>
      </c>
      <c r="X92" s="67">
        <v>10</v>
      </c>
      <c r="AA92" s="355" t="s">
        <v>228</v>
      </c>
      <c r="AB92" s="6"/>
    </row>
    <row r="93" spans="1:28" s="4" customFormat="1" ht="13.5" customHeight="1">
      <c r="A93" s="45" t="str">
        <f t="shared" si="6"/>
        <v>&lt;month&gt;</v>
      </c>
      <c r="B93" s="45" t="str">
        <f t="shared" si="7"/>
        <v>&lt;state&gt;</v>
      </c>
      <c r="C93" s="45" t="s">
        <v>129</v>
      </c>
      <c r="D93" s="45" t="s">
        <v>125</v>
      </c>
      <c r="E93" s="45" t="s">
        <v>30</v>
      </c>
      <c r="F93" s="63" t="s">
        <v>205</v>
      </c>
      <c r="G93" s="318">
        <f>IF(R93="",0,IF(R93&lt;=#REF!,-2,(IF(R93&lt;=#REF!,-1,0))))</f>
        <v>0</v>
      </c>
      <c r="H93" s="167">
        <v>20</v>
      </c>
      <c r="I93" s="168">
        <f t="shared" si="8"/>
        <v>0</v>
      </c>
      <c r="J93" s="33" t="s">
        <v>67</v>
      </c>
      <c r="K93" s="83" t="s">
        <v>256</v>
      </c>
      <c r="L93" s="83" t="s">
        <v>273</v>
      </c>
      <c r="M93" s="153"/>
      <c r="N93" s="153"/>
      <c r="O93" s="156"/>
      <c r="P93" s="161"/>
      <c r="Q93" s="253"/>
      <c r="R93" s="27"/>
      <c r="S93" s="229"/>
      <c r="T93" s="103"/>
      <c r="U93" s="91">
        <f t="shared" si="9"/>
        <v>20</v>
      </c>
      <c r="W93" s="15" t="s">
        <v>92</v>
      </c>
      <c r="X93" s="67">
        <v>20</v>
      </c>
      <c r="AA93" s="355" t="s">
        <v>228</v>
      </c>
      <c r="AB93" s="6"/>
    </row>
    <row r="94" spans="1:28" s="4" customFormat="1" ht="13.5" customHeight="1">
      <c r="A94" s="45" t="str">
        <f t="shared" si="6"/>
        <v>&lt;month&gt;</v>
      </c>
      <c r="B94" s="45" t="str">
        <f t="shared" si="7"/>
        <v>&lt;state&gt;</v>
      </c>
      <c r="C94" s="45" t="s">
        <v>129</v>
      </c>
      <c r="D94" s="45" t="s">
        <v>125</v>
      </c>
      <c r="E94" s="45" t="s">
        <v>30</v>
      </c>
      <c r="F94" s="63" t="s">
        <v>205</v>
      </c>
      <c r="G94" s="318">
        <f>IF(R94="",0,IF(R94&lt;=#REF!,-2,(IF(R94&lt;=#REF!,-1,0))))</f>
        <v>0</v>
      </c>
      <c r="H94" s="167">
        <v>5</v>
      </c>
      <c r="I94" s="168">
        <f t="shared" si="8"/>
        <v>0</v>
      </c>
      <c r="J94" s="33" t="s">
        <v>7</v>
      </c>
      <c r="K94" s="83" t="s">
        <v>258</v>
      </c>
      <c r="L94" s="83" t="s">
        <v>273</v>
      </c>
      <c r="M94" s="153"/>
      <c r="N94" s="153"/>
      <c r="O94" s="156"/>
      <c r="P94" s="161"/>
      <c r="Q94" s="252"/>
      <c r="R94" s="27"/>
      <c r="S94" s="229"/>
      <c r="T94" s="103"/>
      <c r="U94" s="91">
        <f t="shared" si="9"/>
        <v>5</v>
      </c>
      <c r="W94" s="15" t="s">
        <v>92</v>
      </c>
      <c r="X94" s="67">
        <v>5</v>
      </c>
      <c r="AA94" s="355" t="s">
        <v>228</v>
      </c>
      <c r="AB94" s="6"/>
    </row>
    <row r="95" spans="1:28" s="4" customFormat="1" ht="13.5" customHeight="1">
      <c r="A95" s="45" t="str">
        <f t="shared" si="6"/>
        <v>&lt;month&gt;</v>
      </c>
      <c r="B95" s="45" t="str">
        <f t="shared" si="7"/>
        <v>&lt;state&gt;</v>
      </c>
      <c r="C95" s="45" t="s">
        <v>129</v>
      </c>
      <c r="D95" s="45" t="s">
        <v>125</v>
      </c>
      <c r="E95" s="45" t="s">
        <v>30</v>
      </c>
      <c r="F95" s="63" t="s">
        <v>205</v>
      </c>
      <c r="G95" s="318">
        <f>IF(R95="",0,IF(R95&lt;=#REF!,-2,(IF(R95&lt;=#REF!,-1,0))))</f>
        <v>0</v>
      </c>
      <c r="H95" s="167">
        <v>5</v>
      </c>
      <c r="I95" s="168">
        <f t="shared" si="8"/>
        <v>0</v>
      </c>
      <c r="J95" s="33" t="s">
        <v>8</v>
      </c>
      <c r="K95" s="83" t="s">
        <v>259</v>
      </c>
      <c r="L95" s="83" t="s">
        <v>273</v>
      </c>
      <c r="M95" s="153"/>
      <c r="N95" s="153"/>
      <c r="O95" s="156"/>
      <c r="P95" s="161"/>
      <c r="Q95" s="252"/>
      <c r="R95" s="27"/>
      <c r="S95" s="229"/>
      <c r="T95" s="103"/>
      <c r="U95" s="91">
        <f t="shared" si="9"/>
        <v>5</v>
      </c>
      <c r="W95" s="15" t="s">
        <v>92</v>
      </c>
      <c r="X95" s="67">
        <v>5</v>
      </c>
      <c r="AA95" s="355" t="s">
        <v>228</v>
      </c>
      <c r="AB95" s="6"/>
    </row>
    <row r="96" spans="1:28" s="4" customFormat="1" ht="13.5" customHeight="1">
      <c r="A96" s="45" t="str">
        <f t="shared" si="6"/>
        <v>&lt;month&gt;</v>
      </c>
      <c r="B96" s="45" t="str">
        <f t="shared" si="7"/>
        <v>&lt;state&gt;</v>
      </c>
      <c r="C96" s="45" t="s">
        <v>129</v>
      </c>
      <c r="D96" s="45" t="s">
        <v>125</v>
      </c>
      <c r="E96" s="45" t="s">
        <v>30</v>
      </c>
      <c r="F96" s="63" t="s">
        <v>205</v>
      </c>
      <c r="G96" s="318">
        <f>IF(R96="",0,IF(R96&lt;=#REF!,-2,(IF(R96&lt;=#REF!,-1,0))))</f>
        <v>0</v>
      </c>
      <c r="H96" s="169">
        <v>15</v>
      </c>
      <c r="I96" s="170">
        <f t="shared" si="8"/>
        <v>0</v>
      </c>
      <c r="J96" s="35" t="s">
        <v>9</v>
      </c>
      <c r="K96" s="84" t="s">
        <v>260</v>
      </c>
      <c r="L96" s="84" t="s">
        <v>273</v>
      </c>
      <c r="M96" s="158"/>
      <c r="N96" s="158"/>
      <c r="O96" s="157"/>
      <c r="P96" s="162"/>
      <c r="Q96" s="254"/>
      <c r="R96" s="27"/>
      <c r="S96" s="229"/>
      <c r="T96" s="103"/>
      <c r="U96" s="91">
        <f t="shared" si="9"/>
        <v>15</v>
      </c>
      <c r="W96" s="15" t="s">
        <v>92</v>
      </c>
      <c r="X96" s="67">
        <v>15</v>
      </c>
      <c r="AA96" s="355" t="s">
        <v>228</v>
      </c>
      <c r="AB96" s="6"/>
    </row>
    <row r="97" spans="1:28" s="4" customFormat="1" ht="13.5" customHeight="1">
      <c r="A97" s="45" t="str">
        <f t="shared" si="6"/>
        <v>&lt;month&gt;</v>
      </c>
      <c r="B97" s="45" t="str">
        <f t="shared" si="7"/>
        <v>&lt;state&gt;</v>
      </c>
      <c r="C97" s="45" t="s">
        <v>129</v>
      </c>
      <c r="D97" s="45" t="s">
        <v>125</v>
      </c>
      <c r="E97" s="45" t="s">
        <v>30</v>
      </c>
      <c r="F97" s="63" t="s">
        <v>203</v>
      </c>
      <c r="G97" s="165">
        <f>IF(ISNUMBER(N97),IF((N97-M97)&gt;6,-2,IF((N97-M97)&gt;4,-1,0)),0)</f>
        <v>0</v>
      </c>
      <c r="H97" s="165">
        <v>2</v>
      </c>
      <c r="I97" s="166">
        <f t="shared" si="8"/>
        <v>0</v>
      </c>
      <c r="J97" s="32" t="s">
        <v>185</v>
      </c>
      <c r="K97" s="79" t="s">
        <v>263</v>
      </c>
      <c r="L97" s="79" t="s">
        <v>264</v>
      </c>
      <c r="M97" s="152"/>
      <c r="N97" s="152"/>
      <c r="O97" s="234"/>
      <c r="P97" s="160"/>
      <c r="Q97" s="235"/>
      <c r="R97" s="23"/>
      <c r="S97" s="213"/>
      <c r="T97" s="99"/>
      <c r="U97" s="91">
        <f t="shared" si="9"/>
        <v>2</v>
      </c>
      <c r="W97" s="15"/>
      <c r="X97" s="67"/>
      <c r="AA97" s="355" t="s">
        <v>228</v>
      </c>
      <c r="AB97" s="6"/>
    </row>
    <row r="98" spans="1:28" s="4" customFormat="1" ht="13.5" customHeight="1">
      <c r="A98" s="45" t="str">
        <f t="shared" si="6"/>
        <v>&lt;month&gt;</v>
      </c>
      <c r="B98" s="45" t="str">
        <f t="shared" si="7"/>
        <v>&lt;state&gt;</v>
      </c>
      <c r="C98" s="45" t="s">
        <v>129</v>
      </c>
      <c r="D98" s="45" t="s">
        <v>125</v>
      </c>
      <c r="E98" s="45" t="s">
        <v>30</v>
      </c>
      <c r="F98" s="63" t="s">
        <v>203</v>
      </c>
      <c r="G98" s="167">
        <f>IF(ISNUMBER(N98),IF((N98-M98)&gt;6,-2,IF((N98-M98)&gt;4,-1,0)),0)</f>
        <v>0</v>
      </c>
      <c r="H98" s="167">
        <v>2</v>
      </c>
      <c r="I98" s="168">
        <f t="shared" si="8"/>
        <v>0</v>
      </c>
      <c r="J98" s="34" t="s">
        <v>186</v>
      </c>
      <c r="K98" s="80" t="s">
        <v>274</v>
      </c>
      <c r="L98" s="80" t="s">
        <v>264</v>
      </c>
      <c r="M98" s="153"/>
      <c r="N98" s="153"/>
      <c r="O98" s="246"/>
      <c r="P98" s="161"/>
      <c r="Q98" s="216"/>
      <c r="R98" s="24"/>
      <c r="S98" s="215"/>
      <c r="T98" s="99"/>
      <c r="U98" s="91">
        <f t="shared" si="9"/>
        <v>2</v>
      </c>
      <c r="W98" s="15"/>
      <c r="X98" s="67"/>
      <c r="AA98" s="355" t="s">
        <v>228</v>
      </c>
      <c r="AB98" s="6"/>
    </row>
    <row r="99" spans="1:28" s="4" customFormat="1" ht="13.5" customHeight="1">
      <c r="A99" s="45" t="str">
        <f t="shared" si="6"/>
        <v>&lt;month&gt;</v>
      </c>
      <c r="B99" s="45" t="str">
        <f t="shared" si="7"/>
        <v>&lt;state&gt;</v>
      </c>
      <c r="C99" s="45" t="s">
        <v>129</v>
      </c>
      <c r="D99" s="45" t="s">
        <v>125</v>
      </c>
      <c r="E99" s="45" t="s">
        <v>30</v>
      </c>
      <c r="F99" s="63" t="s">
        <v>205</v>
      </c>
      <c r="G99" s="318">
        <f>IF(R99="",0,IF(R99&lt;=#REF!,-2,(IF(R99&lt;=#REF!,-1,0))))</f>
        <v>0</v>
      </c>
      <c r="H99" s="167">
        <v>10</v>
      </c>
      <c r="I99" s="168">
        <f t="shared" si="8"/>
        <v>0</v>
      </c>
      <c r="J99" s="33" t="s">
        <v>74</v>
      </c>
      <c r="K99" s="83" t="s">
        <v>265</v>
      </c>
      <c r="L99" s="83" t="s">
        <v>316</v>
      </c>
      <c r="M99" s="153"/>
      <c r="N99" s="153"/>
      <c r="O99" s="155"/>
      <c r="P99" s="161"/>
      <c r="Q99" s="231"/>
      <c r="R99" s="27"/>
      <c r="S99" s="229"/>
      <c r="T99" s="103"/>
      <c r="U99" s="91">
        <f t="shared" si="9"/>
        <v>10</v>
      </c>
      <c r="W99" s="15" t="s">
        <v>92</v>
      </c>
      <c r="X99" s="67">
        <v>10</v>
      </c>
      <c r="AA99" s="355" t="s">
        <v>228</v>
      </c>
      <c r="AB99" s="6"/>
    </row>
    <row r="100" spans="1:28" s="4" customFormat="1" ht="13.5" customHeight="1">
      <c r="A100" s="45" t="str">
        <f t="shared" si="6"/>
        <v>&lt;month&gt;</v>
      </c>
      <c r="B100" s="45" t="str">
        <f t="shared" si="7"/>
        <v>&lt;state&gt;</v>
      </c>
      <c r="C100" s="45" t="s">
        <v>129</v>
      </c>
      <c r="D100" s="45" t="s">
        <v>125</v>
      </c>
      <c r="E100" s="45" t="s">
        <v>30</v>
      </c>
      <c r="F100" s="63" t="s">
        <v>205</v>
      </c>
      <c r="G100" s="318">
        <f>IF(R100="",0,IF(R100&lt;=#REF!,-2,(IF(R100&lt;=#REF!,-1,0))))</f>
        <v>0</v>
      </c>
      <c r="H100" s="167">
        <v>10</v>
      </c>
      <c r="I100" s="168">
        <f t="shared" si="8"/>
        <v>0</v>
      </c>
      <c r="J100" s="33" t="s">
        <v>79</v>
      </c>
      <c r="K100" s="83" t="s">
        <v>265</v>
      </c>
      <c r="L100" s="83" t="s">
        <v>317</v>
      </c>
      <c r="M100" s="153"/>
      <c r="N100" s="153"/>
      <c r="O100" s="155"/>
      <c r="P100" s="161"/>
      <c r="Q100" s="231"/>
      <c r="R100" s="27"/>
      <c r="S100" s="229"/>
      <c r="T100" s="103"/>
      <c r="U100" s="91">
        <f t="shared" si="9"/>
        <v>10</v>
      </c>
      <c r="W100" s="15" t="s">
        <v>92</v>
      </c>
      <c r="X100" s="67">
        <v>10</v>
      </c>
      <c r="AA100" s="355" t="s">
        <v>228</v>
      </c>
      <c r="AB100" s="6"/>
    </row>
    <row r="101" spans="1:28" s="4" customFormat="1" ht="13.5" customHeight="1">
      <c r="A101" s="45" t="str">
        <f t="shared" si="6"/>
        <v>&lt;month&gt;</v>
      </c>
      <c r="B101" s="45" t="str">
        <f t="shared" si="7"/>
        <v>&lt;state&gt;</v>
      </c>
      <c r="C101" s="45" t="s">
        <v>129</v>
      </c>
      <c r="D101" s="45" t="s">
        <v>125</v>
      </c>
      <c r="E101" s="45" t="s">
        <v>30</v>
      </c>
      <c r="F101" s="63" t="s">
        <v>205</v>
      </c>
      <c r="G101" s="318">
        <f>IF(R101="",0,IF(R101&lt;=#REF!,-2,(IF(R101&lt;=#REF!,-1,0))))</f>
        <v>0</v>
      </c>
      <c r="H101" s="167">
        <v>10</v>
      </c>
      <c r="I101" s="168">
        <f t="shared" si="8"/>
        <v>0</v>
      </c>
      <c r="J101" s="33" t="s">
        <v>76</v>
      </c>
      <c r="K101" s="83" t="s">
        <v>266</v>
      </c>
      <c r="L101" s="83" t="s">
        <v>316</v>
      </c>
      <c r="M101" s="153"/>
      <c r="N101" s="153"/>
      <c r="O101" s="155"/>
      <c r="P101" s="161"/>
      <c r="Q101" s="231"/>
      <c r="R101" s="27"/>
      <c r="S101" s="229"/>
      <c r="T101" s="103"/>
      <c r="U101" s="91">
        <f t="shared" si="9"/>
        <v>10</v>
      </c>
      <c r="W101" s="15" t="s">
        <v>92</v>
      </c>
      <c r="X101" s="67">
        <v>10</v>
      </c>
      <c r="AA101" s="355" t="s">
        <v>228</v>
      </c>
      <c r="AB101" s="6"/>
    </row>
    <row r="102" spans="1:28" s="4" customFormat="1" ht="13.5" customHeight="1">
      <c r="A102" s="45" t="str">
        <f t="shared" si="6"/>
        <v>&lt;month&gt;</v>
      </c>
      <c r="B102" s="45" t="str">
        <f t="shared" si="7"/>
        <v>&lt;state&gt;</v>
      </c>
      <c r="C102" s="45" t="s">
        <v>129</v>
      </c>
      <c r="D102" s="45" t="s">
        <v>125</v>
      </c>
      <c r="E102" s="45" t="s">
        <v>30</v>
      </c>
      <c r="F102" s="63" t="s">
        <v>205</v>
      </c>
      <c r="G102" s="318">
        <f>IF(R102="",0,IF(R102&lt;=#REF!,-2,(IF(R102&lt;=#REF!,-1,0))))</f>
        <v>0</v>
      </c>
      <c r="H102" s="167">
        <v>10</v>
      </c>
      <c r="I102" s="168">
        <f t="shared" si="8"/>
        <v>0</v>
      </c>
      <c r="J102" s="33" t="s">
        <v>83</v>
      </c>
      <c r="K102" s="83" t="s">
        <v>266</v>
      </c>
      <c r="L102" s="83" t="s">
        <v>317</v>
      </c>
      <c r="M102" s="153"/>
      <c r="N102" s="153"/>
      <c r="O102" s="155"/>
      <c r="P102" s="161"/>
      <c r="Q102" s="231"/>
      <c r="R102" s="27"/>
      <c r="S102" s="229"/>
      <c r="T102" s="103"/>
      <c r="U102" s="91">
        <f t="shared" si="9"/>
        <v>10</v>
      </c>
      <c r="W102" s="15" t="s">
        <v>92</v>
      </c>
      <c r="X102" s="67">
        <v>10</v>
      </c>
      <c r="AA102" s="355" t="s">
        <v>228</v>
      </c>
      <c r="AB102" s="6"/>
    </row>
    <row r="103" spans="1:28" s="4" customFormat="1" ht="13.5" customHeight="1">
      <c r="A103" s="45" t="str">
        <f t="shared" si="6"/>
        <v>&lt;month&gt;</v>
      </c>
      <c r="B103" s="45" t="str">
        <f t="shared" si="7"/>
        <v>&lt;state&gt;</v>
      </c>
      <c r="C103" s="45" t="s">
        <v>129</v>
      </c>
      <c r="D103" s="78" t="s">
        <v>125</v>
      </c>
      <c r="E103" s="63" t="s">
        <v>30</v>
      </c>
      <c r="F103" s="63" t="s">
        <v>205</v>
      </c>
      <c r="G103" s="318">
        <f>IF(R103="",0,IF(R103&lt;=#REF!,-2,(IF(R103&lt;=#REF!,-1,0))))</f>
        <v>0</v>
      </c>
      <c r="H103" s="167">
        <v>5</v>
      </c>
      <c r="I103" s="168">
        <f t="shared" si="8"/>
        <v>0</v>
      </c>
      <c r="J103" s="33" t="s">
        <v>75</v>
      </c>
      <c r="K103" s="80" t="s">
        <v>267</v>
      </c>
      <c r="L103" s="80" t="s">
        <v>316</v>
      </c>
      <c r="M103" s="153"/>
      <c r="N103" s="153"/>
      <c r="O103" s="155"/>
      <c r="P103" s="161"/>
      <c r="Q103" s="153"/>
      <c r="R103" s="27"/>
      <c r="S103" s="229"/>
      <c r="T103" s="103"/>
      <c r="U103" s="91">
        <f t="shared" si="9"/>
        <v>5</v>
      </c>
      <c r="W103" s="15"/>
      <c r="X103" s="67">
        <v>5</v>
      </c>
      <c r="AA103" s="355" t="s">
        <v>228</v>
      </c>
      <c r="AB103" s="6"/>
    </row>
    <row r="104" spans="1:28" s="4" customFormat="1" ht="13.5" customHeight="1">
      <c r="A104" s="45" t="str">
        <f t="shared" si="6"/>
        <v>&lt;month&gt;</v>
      </c>
      <c r="B104" s="45" t="str">
        <f t="shared" si="7"/>
        <v>&lt;state&gt;</v>
      </c>
      <c r="C104" s="45" t="s">
        <v>129</v>
      </c>
      <c r="D104" s="78" t="s">
        <v>125</v>
      </c>
      <c r="E104" s="63" t="s">
        <v>30</v>
      </c>
      <c r="F104" s="63" t="s">
        <v>205</v>
      </c>
      <c r="G104" s="318">
        <f>IF(R104="",0,IF(R104&lt;=#REF!,-2,(IF(R104&lt;=#REF!,-1,0))))</f>
        <v>0</v>
      </c>
      <c r="H104" s="167">
        <v>5</v>
      </c>
      <c r="I104" s="168">
        <f t="shared" si="8"/>
        <v>0</v>
      </c>
      <c r="J104" s="33" t="s">
        <v>80</v>
      </c>
      <c r="K104" s="80" t="s">
        <v>267</v>
      </c>
      <c r="L104" s="80" t="s">
        <v>317</v>
      </c>
      <c r="M104" s="153"/>
      <c r="N104" s="153"/>
      <c r="O104" s="155"/>
      <c r="P104" s="161"/>
      <c r="Q104" s="153"/>
      <c r="R104" s="27"/>
      <c r="S104" s="229"/>
      <c r="T104" s="103"/>
      <c r="U104" s="91">
        <f t="shared" si="9"/>
        <v>5</v>
      </c>
      <c r="W104" s="15"/>
      <c r="X104" s="67">
        <v>5</v>
      </c>
      <c r="AA104" s="355" t="s">
        <v>228</v>
      </c>
      <c r="AB104" s="6"/>
    </row>
    <row r="105" spans="1:28" s="4" customFormat="1" ht="13.5" customHeight="1">
      <c r="A105" s="45" t="str">
        <f t="shared" si="6"/>
        <v>&lt;month&gt;</v>
      </c>
      <c r="B105" s="45" t="str">
        <f t="shared" si="7"/>
        <v>&lt;state&gt;</v>
      </c>
      <c r="C105" s="45" t="s">
        <v>129</v>
      </c>
      <c r="D105" s="78" t="s">
        <v>125</v>
      </c>
      <c r="E105" s="63" t="s">
        <v>30</v>
      </c>
      <c r="F105" s="63" t="s">
        <v>205</v>
      </c>
      <c r="G105" s="318">
        <f>IF(R105="",0,IF(R105&lt;=#REF!,-2,(IF(R105&lt;=#REF!,-1,0))))</f>
        <v>0</v>
      </c>
      <c r="H105" s="167">
        <v>5</v>
      </c>
      <c r="I105" s="168">
        <f t="shared" si="8"/>
        <v>0</v>
      </c>
      <c r="J105" s="33" t="s">
        <v>77</v>
      </c>
      <c r="K105" s="80" t="s">
        <v>268</v>
      </c>
      <c r="L105" s="80" t="s">
        <v>316</v>
      </c>
      <c r="M105" s="153"/>
      <c r="N105" s="153"/>
      <c r="O105" s="155"/>
      <c r="P105" s="161"/>
      <c r="Q105" s="153"/>
      <c r="R105" s="27"/>
      <c r="S105" s="229"/>
      <c r="T105" s="103"/>
      <c r="U105" s="91">
        <f t="shared" si="9"/>
        <v>5</v>
      </c>
      <c r="W105" s="15"/>
      <c r="X105" s="67">
        <v>5</v>
      </c>
      <c r="AA105" s="355" t="s">
        <v>228</v>
      </c>
      <c r="AB105" s="6"/>
    </row>
    <row r="106" spans="1:28" s="4" customFormat="1" ht="13.5" customHeight="1">
      <c r="A106" s="45" t="str">
        <f t="shared" si="6"/>
        <v>&lt;month&gt;</v>
      </c>
      <c r="B106" s="45" t="str">
        <f t="shared" si="7"/>
        <v>&lt;state&gt;</v>
      </c>
      <c r="C106" s="45" t="s">
        <v>129</v>
      </c>
      <c r="D106" s="78" t="s">
        <v>125</v>
      </c>
      <c r="E106" s="63" t="s">
        <v>30</v>
      </c>
      <c r="F106" s="63" t="s">
        <v>205</v>
      </c>
      <c r="G106" s="318">
        <f>IF(R106="",0,IF(R106&lt;=#REF!,-2,(IF(R106&lt;=#REF!,-1,0))))</f>
        <v>0</v>
      </c>
      <c r="H106" s="167">
        <v>5</v>
      </c>
      <c r="I106" s="168">
        <f t="shared" si="8"/>
        <v>0</v>
      </c>
      <c r="J106" s="33" t="s">
        <v>81</v>
      </c>
      <c r="K106" s="83" t="s">
        <v>268</v>
      </c>
      <c r="L106" s="83" t="s">
        <v>317</v>
      </c>
      <c r="M106" s="153"/>
      <c r="N106" s="153"/>
      <c r="O106" s="155"/>
      <c r="P106" s="161"/>
      <c r="Q106" s="153"/>
      <c r="R106" s="27"/>
      <c r="S106" s="229"/>
      <c r="T106" s="103"/>
      <c r="U106" s="91">
        <f t="shared" si="9"/>
        <v>5</v>
      </c>
      <c r="W106" s="15"/>
      <c r="X106" s="67">
        <v>5</v>
      </c>
      <c r="AA106" s="355" t="s">
        <v>228</v>
      </c>
      <c r="AB106" s="6"/>
    </row>
    <row r="107" spans="1:28" s="4" customFormat="1" ht="13.5" customHeight="1">
      <c r="A107" s="45" t="str">
        <f t="shared" si="6"/>
        <v>&lt;month&gt;</v>
      </c>
      <c r="B107" s="45" t="str">
        <f t="shared" si="7"/>
        <v>&lt;state&gt;</v>
      </c>
      <c r="C107" s="45" t="s">
        <v>129</v>
      </c>
      <c r="D107" s="45" t="s">
        <v>125</v>
      </c>
      <c r="E107" s="45" t="s">
        <v>30</v>
      </c>
      <c r="F107" s="63" t="s">
        <v>205</v>
      </c>
      <c r="G107" s="318">
        <f>IF(R107="",0,IF(R107&lt;=#REF!,-2,(IF(R107&lt;=#REF!,-1,0))))</f>
        <v>0</v>
      </c>
      <c r="H107" s="167">
        <v>5</v>
      </c>
      <c r="I107" s="168">
        <f t="shared" si="8"/>
        <v>0</v>
      </c>
      <c r="J107" s="33" t="s">
        <v>97</v>
      </c>
      <c r="K107" s="83" t="s">
        <v>270</v>
      </c>
      <c r="L107" s="83" t="s">
        <v>318</v>
      </c>
      <c r="M107" s="153"/>
      <c r="N107" s="153"/>
      <c r="O107" s="155"/>
      <c r="P107" s="161"/>
      <c r="Q107" s="231"/>
      <c r="R107" s="27"/>
      <c r="S107" s="229"/>
      <c r="T107" s="103"/>
      <c r="U107" s="91">
        <f t="shared" si="9"/>
        <v>5</v>
      </c>
      <c r="W107" s="15" t="s">
        <v>92</v>
      </c>
      <c r="X107" s="67">
        <v>5</v>
      </c>
      <c r="AA107" s="355" t="s">
        <v>228</v>
      </c>
      <c r="AB107" s="6"/>
    </row>
    <row r="108" spans="1:28" s="4" customFormat="1" ht="13.5" customHeight="1">
      <c r="A108" s="45" t="str">
        <f t="shared" si="6"/>
        <v>&lt;month&gt;</v>
      </c>
      <c r="B108" s="45" t="str">
        <f t="shared" si="7"/>
        <v>&lt;state&gt;</v>
      </c>
      <c r="C108" s="45" t="s">
        <v>129</v>
      </c>
      <c r="D108" s="45" t="s">
        <v>125</v>
      </c>
      <c r="E108" s="45" t="s">
        <v>30</v>
      </c>
      <c r="F108" s="63" t="s">
        <v>205</v>
      </c>
      <c r="G108" s="318">
        <f>IF(R108="",0,IF(R108&lt;=#REF!,-2,(IF(R108&lt;=#REF!,-1,0))))</f>
        <v>0</v>
      </c>
      <c r="H108" s="167">
        <v>5</v>
      </c>
      <c r="I108" s="168">
        <f t="shared" si="8"/>
        <v>0</v>
      </c>
      <c r="J108" s="33" t="s">
        <v>98</v>
      </c>
      <c r="K108" s="83" t="s">
        <v>270</v>
      </c>
      <c r="L108" s="83" t="s">
        <v>319</v>
      </c>
      <c r="M108" s="153"/>
      <c r="N108" s="153"/>
      <c r="O108" s="155"/>
      <c r="P108" s="161"/>
      <c r="Q108" s="231"/>
      <c r="R108" s="27"/>
      <c r="S108" s="229"/>
      <c r="T108" s="103"/>
      <c r="U108" s="91">
        <f t="shared" si="9"/>
        <v>5</v>
      </c>
      <c r="W108" s="15" t="s">
        <v>92</v>
      </c>
      <c r="X108" s="67">
        <v>5</v>
      </c>
      <c r="AA108" s="355" t="s">
        <v>228</v>
      </c>
      <c r="AB108" s="6"/>
    </row>
    <row r="109" spans="1:28" s="4" customFormat="1" ht="13.5" customHeight="1">
      <c r="A109" s="45" t="str">
        <f t="shared" si="6"/>
        <v>&lt;month&gt;</v>
      </c>
      <c r="B109" s="45" t="str">
        <f t="shared" si="7"/>
        <v>&lt;state&gt;</v>
      </c>
      <c r="C109" s="45" t="s">
        <v>129</v>
      </c>
      <c r="D109" s="45" t="s">
        <v>125</v>
      </c>
      <c r="E109" s="45" t="s">
        <v>30</v>
      </c>
      <c r="F109" s="63" t="s">
        <v>205</v>
      </c>
      <c r="G109" s="318">
        <f>IF(R109="",0,IF(R109&lt;=#REF!,-2,(IF(R109&lt;=#REF!,-1,0))))</f>
        <v>0</v>
      </c>
      <c r="H109" s="167">
        <v>5</v>
      </c>
      <c r="I109" s="168">
        <f t="shared" si="8"/>
        <v>0</v>
      </c>
      <c r="J109" s="33" t="s">
        <v>78</v>
      </c>
      <c r="K109" s="83" t="s">
        <v>271</v>
      </c>
      <c r="L109" s="83" t="s">
        <v>316</v>
      </c>
      <c r="M109" s="153"/>
      <c r="N109" s="153"/>
      <c r="O109" s="155"/>
      <c r="P109" s="161"/>
      <c r="Q109" s="231"/>
      <c r="R109" s="27"/>
      <c r="S109" s="229"/>
      <c r="T109" s="103"/>
      <c r="U109" s="91">
        <f t="shared" si="9"/>
        <v>5</v>
      </c>
      <c r="W109" s="15" t="s">
        <v>92</v>
      </c>
      <c r="X109" s="67">
        <v>5</v>
      </c>
      <c r="AA109" s="355" t="s">
        <v>228</v>
      </c>
      <c r="AB109" s="6"/>
    </row>
    <row r="110" spans="1:28" s="4" customFormat="1" ht="13.5" customHeight="1">
      <c r="A110" s="45" t="str">
        <f t="shared" si="6"/>
        <v>&lt;month&gt;</v>
      </c>
      <c r="B110" s="45" t="str">
        <f t="shared" si="7"/>
        <v>&lt;state&gt;</v>
      </c>
      <c r="C110" s="45" t="s">
        <v>129</v>
      </c>
      <c r="D110" s="45" t="s">
        <v>125</v>
      </c>
      <c r="E110" s="45" t="s">
        <v>30</v>
      </c>
      <c r="F110" s="63" t="s">
        <v>205</v>
      </c>
      <c r="G110" s="318">
        <f>IF(R110="",0,IF(R110&lt;=#REF!,-2,(IF(R110&lt;=#REF!,-1,0))))</f>
        <v>0</v>
      </c>
      <c r="H110" s="167">
        <v>5</v>
      </c>
      <c r="I110" s="168">
        <f t="shared" si="8"/>
        <v>0</v>
      </c>
      <c r="J110" s="33" t="s">
        <v>82</v>
      </c>
      <c r="K110" s="83" t="s">
        <v>271</v>
      </c>
      <c r="L110" s="83" t="s">
        <v>317</v>
      </c>
      <c r="M110" s="153"/>
      <c r="N110" s="153"/>
      <c r="O110" s="155"/>
      <c r="P110" s="161"/>
      <c r="Q110" s="231"/>
      <c r="R110" s="27"/>
      <c r="S110" s="229"/>
      <c r="T110" s="103"/>
      <c r="U110" s="91">
        <f t="shared" si="9"/>
        <v>5</v>
      </c>
      <c r="W110" s="15" t="s">
        <v>92</v>
      </c>
      <c r="X110" s="67">
        <v>5</v>
      </c>
      <c r="AA110" s="355" t="s">
        <v>228</v>
      </c>
      <c r="AB110" s="6"/>
    </row>
    <row r="111" spans="1:28" s="4" customFormat="1" ht="13.5" customHeight="1">
      <c r="A111" s="45" t="str">
        <f t="shared" si="6"/>
        <v>&lt;month&gt;</v>
      </c>
      <c r="B111" s="45" t="str">
        <f t="shared" si="7"/>
        <v>&lt;state&gt;</v>
      </c>
      <c r="C111" s="45" t="s">
        <v>129</v>
      </c>
      <c r="D111" s="45" t="s">
        <v>125</v>
      </c>
      <c r="E111" s="45" t="s">
        <v>30</v>
      </c>
      <c r="F111" s="63" t="s">
        <v>205</v>
      </c>
      <c r="G111" s="318">
        <f>IF(R111="",0,IF(R111&lt;=#REF!,-2,(IF(R111&lt;=#REF!,-1,0))))</f>
        <v>0</v>
      </c>
      <c r="H111" s="169">
        <v>10</v>
      </c>
      <c r="I111" s="170">
        <f t="shared" si="8"/>
        <v>0</v>
      </c>
      <c r="J111" s="35" t="s">
        <v>10</v>
      </c>
      <c r="K111" s="84" t="s">
        <v>272</v>
      </c>
      <c r="L111" s="84" t="s">
        <v>273</v>
      </c>
      <c r="M111" s="158"/>
      <c r="N111" s="158"/>
      <c r="O111" s="159"/>
      <c r="P111" s="162"/>
      <c r="Q111" s="236"/>
      <c r="R111" s="27"/>
      <c r="S111" s="229"/>
      <c r="T111" s="103"/>
      <c r="U111" s="91">
        <f t="shared" si="9"/>
        <v>10</v>
      </c>
      <c r="W111" s="15" t="s">
        <v>92</v>
      </c>
      <c r="X111" s="67">
        <v>10</v>
      </c>
      <c r="AA111" s="355" t="s">
        <v>228</v>
      </c>
      <c r="AB111" s="6"/>
    </row>
    <row r="112" spans="1:28" s="4" customFormat="1" ht="13.5" customHeight="1">
      <c r="A112" s="45" t="str">
        <f t="shared" si="6"/>
        <v>&lt;month&gt;</v>
      </c>
      <c r="B112" s="45" t="str">
        <f t="shared" si="7"/>
        <v>&lt;state&gt;</v>
      </c>
      <c r="C112" s="45" t="s">
        <v>129</v>
      </c>
      <c r="D112" s="45" t="s">
        <v>125</v>
      </c>
      <c r="E112" s="45" t="s">
        <v>30</v>
      </c>
      <c r="F112" s="63" t="s">
        <v>203</v>
      </c>
      <c r="G112" s="164">
        <f>IF(ISNUMBER(N112),IF(AND(P112&lt;20,(ROUND((P112-(N112*P112/100)),0)=1)),0,IF(AND(P112&lt;20,(ROUND((P112-(N112*P112/100)),0)=2)),-1,IF(N112&lt;90,-2,IF(N112&lt;95,-1,0)))),0)</f>
        <v>0</v>
      </c>
      <c r="H112" s="164">
        <v>5</v>
      </c>
      <c r="I112" s="173">
        <f t="shared" si="8"/>
        <v>0</v>
      </c>
      <c r="J112" s="39" t="s">
        <v>107</v>
      </c>
      <c r="K112" s="85" t="s">
        <v>275</v>
      </c>
      <c r="L112" s="85" t="s">
        <v>320</v>
      </c>
      <c r="M112" s="255"/>
      <c r="N112" s="175"/>
      <c r="O112" s="256"/>
      <c r="P112" s="177"/>
      <c r="Q112" s="257"/>
      <c r="R112" s="258"/>
      <c r="S112" s="258"/>
      <c r="T112" s="106"/>
      <c r="U112" s="91">
        <f t="shared" si="9"/>
        <v>5</v>
      </c>
      <c r="AA112" s="355" t="s">
        <v>228</v>
      </c>
      <c r="AB112" s="6"/>
    </row>
    <row r="113" spans="1:28" s="4" customFormat="1" ht="13.5" customHeight="1">
      <c r="A113" s="48"/>
      <c r="B113" s="48"/>
      <c r="C113" s="48"/>
      <c r="D113" s="48"/>
      <c r="E113" s="48"/>
      <c r="F113" s="48"/>
      <c r="G113" s="49"/>
      <c r="H113" s="49"/>
      <c r="I113" s="49"/>
      <c r="J113" s="50"/>
      <c r="K113" s="49"/>
      <c r="L113" s="49"/>
      <c r="M113" s="90"/>
      <c r="N113" s="90"/>
      <c r="O113" s="90"/>
      <c r="P113" s="90"/>
      <c r="Q113" s="90"/>
      <c r="R113" s="52"/>
      <c r="S113" s="52"/>
      <c r="T113" s="5"/>
      <c r="U113" s="51"/>
      <c r="AA113" s="355" t="s">
        <v>228</v>
      </c>
      <c r="AB113" s="6"/>
    </row>
    <row r="114" spans="1:28" s="4" customFormat="1" ht="13.5" customHeight="1">
      <c r="A114" s="45" t="str">
        <f aca="true" t="shared" si="11" ref="A114:A132">$A$6</f>
        <v>&lt;month&gt;</v>
      </c>
      <c r="B114" s="45" t="str">
        <f aca="true" t="shared" si="12" ref="B114:B132">$B$6</f>
        <v>&lt;state&gt;</v>
      </c>
      <c r="C114" s="45" t="s">
        <v>129</v>
      </c>
      <c r="D114" s="63" t="s">
        <v>125</v>
      </c>
      <c r="E114" s="63" t="s">
        <v>34</v>
      </c>
      <c r="F114" s="63" t="s">
        <v>32</v>
      </c>
      <c r="G114" s="164">
        <f>SUM(G115:G132)</f>
        <v>0</v>
      </c>
      <c r="H114" s="164">
        <f>SUM(H115:H132)</f>
        <v>140</v>
      </c>
      <c r="I114" s="174">
        <f>SUM(I115:I132)</f>
        <v>0</v>
      </c>
      <c r="J114" s="367" t="s">
        <v>236</v>
      </c>
      <c r="K114" s="30" t="s">
        <v>124</v>
      </c>
      <c r="L114" s="30"/>
      <c r="M114" s="197"/>
      <c r="N114" s="197"/>
      <c r="O114" s="197"/>
      <c r="P114" s="197"/>
      <c r="Q114" s="197"/>
      <c r="R114" s="198"/>
      <c r="S114" s="359"/>
      <c r="T114" s="97"/>
      <c r="U114" s="51"/>
      <c r="AA114" s="355" t="s">
        <v>228</v>
      </c>
      <c r="AB114" s="6"/>
    </row>
    <row r="115" spans="1:28" s="4" customFormat="1" ht="13.5" customHeight="1">
      <c r="A115" s="45" t="str">
        <f t="shared" si="11"/>
        <v>&lt;month&gt;</v>
      </c>
      <c r="B115" s="45" t="str">
        <f t="shared" si="12"/>
        <v>&lt;state&gt;</v>
      </c>
      <c r="C115" s="45" t="s">
        <v>129</v>
      </c>
      <c r="D115" s="63" t="s">
        <v>125</v>
      </c>
      <c r="E115" s="63" t="s">
        <v>34</v>
      </c>
      <c r="F115" s="63" t="s">
        <v>203</v>
      </c>
      <c r="G115" s="165">
        <f aca="true" t="shared" si="13" ref="G115:G120">IF(ISNUMBER(N115),IF(AND(P115&lt;20,(ROUND((P115-(N115*P115/100)),0)=1)),0,IF(AND(P115&lt;20,(ROUND((P115-(N115*P115/100)),0)=2)),-1,IF(N115&lt;90,-2,IF(N115&lt;95,-1,0)))),0)</f>
        <v>0</v>
      </c>
      <c r="H115" s="165">
        <v>5</v>
      </c>
      <c r="I115" s="166">
        <f aca="true" t="shared" si="14" ref="I115:I130">IF(ISTEXT(G115),0,(H115/H$114)*G115)</f>
        <v>0</v>
      </c>
      <c r="J115" s="31" t="s">
        <v>11</v>
      </c>
      <c r="K115" s="82" t="s">
        <v>276</v>
      </c>
      <c r="L115" s="82" t="s">
        <v>332</v>
      </c>
      <c r="M115" s="259"/>
      <c r="N115" s="152"/>
      <c r="O115" s="262"/>
      <c r="P115" s="189"/>
      <c r="Q115" s="240"/>
      <c r="R115" s="266"/>
      <c r="S115" s="266"/>
      <c r="T115" s="100"/>
      <c r="U115" s="91">
        <f aca="true" t="shared" si="15" ref="U115:U132">H115</f>
        <v>5</v>
      </c>
      <c r="W115" s="47"/>
      <c r="AA115" s="355" t="s">
        <v>228</v>
      </c>
      <c r="AB115" s="6"/>
    </row>
    <row r="116" spans="1:28" s="4" customFormat="1" ht="13.5" customHeight="1">
      <c r="A116" s="45" t="str">
        <f t="shared" si="11"/>
        <v>&lt;month&gt;</v>
      </c>
      <c r="B116" s="45" t="str">
        <f t="shared" si="12"/>
        <v>&lt;state&gt;</v>
      </c>
      <c r="C116" s="45" t="s">
        <v>129</v>
      </c>
      <c r="D116" s="63" t="s">
        <v>125</v>
      </c>
      <c r="E116" s="63" t="s">
        <v>34</v>
      </c>
      <c r="F116" s="63" t="s">
        <v>203</v>
      </c>
      <c r="G116" s="167">
        <f t="shared" si="13"/>
        <v>0</v>
      </c>
      <c r="H116" s="167">
        <v>10</v>
      </c>
      <c r="I116" s="168">
        <f t="shared" si="14"/>
        <v>0</v>
      </c>
      <c r="J116" s="33" t="s">
        <v>166</v>
      </c>
      <c r="K116" s="83" t="s">
        <v>277</v>
      </c>
      <c r="L116" s="83" t="s">
        <v>331</v>
      </c>
      <c r="M116" s="207"/>
      <c r="N116" s="153"/>
      <c r="O116" s="263"/>
      <c r="P116" s="184"/>
      <c r="Q116" s="219"/>
      <c r="R116" s="267"/>
      <c r="S116" s="267"/>
      <c r="T116" s="97"/>
      <c r="U116" s="91">
        <f t="shared" si="15"/>
        <v>10</v>
      </c>
      <c r="W116" s="15"/>
      <c r="AA116" s="355" t="s">
        <v>228</v>
      </c>
      <c r="AB116" s="6"/>
    </row>
    <row r="117" spans="1:28" s="4" customFormat="1" ht="13.5" customHeight="1">
      <c r="A117" s="45" t="str">
        <f t="shared" si="11"/>
        <v>&lt;month&gt;</v>
      </c>
      <c r="B117" s="45" t="str">
        <f t="shared" si="12"/>
        <v>&lt;state&gt;</v>
      </c>
      <c r="C117" s="45" t="s">
        <v>129</v>
      </c>
      <c r="D117" s="63" t="s">
        <v>125</v>
      </c>
      <c r="E117" s="63" t="s">
        <v>34</v>
      </c>
      <c r="F117" s="63" t="s">
        <v>203</v>
      </c>
      <c r="G117" s="167">
        <f t="shared" si="13"/>
        <v>0</v>
      </c>
      <c r="H117" s="167">
        <v>5</v>
      </c>
      <c r="I117" s="168">
        <f t="shared" si="14"/>
        <v>0</v>
      </c>
      <c r="J117" s="33" t="s">
        <v>58</v>
      </c>
      <c r="K117" s="83" t="s">
        <v>278</v>
      </c>
      <c r="L117" s="83" t="s">
        <v>333</v>
      </c>
      <c r="M117" s="207"/>
      <c r="N117" s="153"/>
      <c r="O117" s="263"/>
      <c r="P117" s="184"/>
      <c r="Q117" s="219"/>
      <c r="R117" s="267"/>
      <c r="S117" s="267"/>
      <c r="T117" s="97"/>
      <c r="U117" s="91">
        <f t="shared" si="15"/>
        <v>5</v>
      </c>
      <c r="W117" s="15"/>
      <c r="AA117" s="355" t="s">
        <v>228</v>
      </c>
      <c r="AB117" s="6"/>
    </row>
    <row r="118" spans="1:28" s="4" customFormat="1" ht="13.5" customHeight="1">
      <c r="A118" s="45" t="str">
        <f t="shared" si="11"/>
        <v>&lt;month&gt;</v>
      </c>
      <c r="B118" s="45" t="str">
        <f t="shared" si="12"/>
        <v>&lt;state&gt;</v>
      </c>
      <c r="C118" s="45" t="s">
        <v>129</v>
      </c>
      <c r="D118" s="63" t="s">
        <v>125</v>
      </c>
      <c r="E118" s="63" t="s">
        <v>34</v>
      </c>
      <c r="F118" s="63" t="s">
        <v>203</v>
      </c>
      <c r="G118" s="169">
        <f t="shared" si="13"/>
        <v>0</v>
      </c>
      <c r="H118" s="169">
        <v>5</v>
      </c>
      <c r="I118" s="170">
        <f t="shared" si="14"/>
        <v>0</v>
      </c>
      <c r="J118" s="35" t="s">
        <v>167</v>
      </c>
      <c r="K118" s="84" t="s">
        <v>279</v>
      </c>
      <c r="L118" s="84" t="s">
        <v>321</v>
      </c>
      <c r="M118" s="260"/>
      <c r="N118" s="158"/>
      <c r="O118" s="220"/>
      <c r="P118" s="185"/>
      <c r="Q118" s="264"/>
      <c r="R118" s="268"/>
      <c r="S118" s="268"/>
      <c r="T118" s="107"/>
      <c r="U118" s="91">
        <f t="shared" si="15"/>
        <v>5</v>
      </c>
      <c r="W118" s="15"/>
      <c r="AA118" s="355" t="s">
        <v>228</v>
      </c>
      <c r="AB118" s="6"/>
    </row>
    <row r="119" spans="1:28" s="4" customFormat="1" ht="13.5" customHeight="1">
      <c r="A119" s="45" t="str">
        <f t="shared" si="11"/>
        <v>&lt;month&gt;</v>
      </c>
      <c r="B119" s="45" t="str">
        <f t="shared" si="12"/>
        <v>&lt;state&gt;</v>
      </c>
      <c r="C119" s="45" t="s">
        <v>129</v>
      </c>
      <c r="D119" s="63" t="s">
        <v>125</v>
      </c>
      <c r="E119" s="63" t="s">
        <v>34</v>
      </c>
      <c r="F119" s="63" t="s">
        <v>203</v>
      </c>
      <c r="G119" s="165">
        <f t="shared" si="13"/>
        <v>0</v>
      </c>
      <c r="H119" s="165">
        <v>20</v>
      </c>
      <c r="I119" s="166">
        <f t="shared" si="14"/>
        <v>0</v>
      </c>
      <c r="J119" s="31" t="s">
        <v>12</v>
      </c>
      <c r="K119" s="82" t="s">
        <v>280</v>
      </c>
      <c r="L119" s="82" t="s">
        <v>281</v>
      </c>
      <c r="M119" s="261"/>
      <c r="N119" s="152"/>
      <c r="O119" s="261"/>
      <c r="P119" s="189"/>
      <c r="Q119" s="235"/>
      <c r="R119" s="269"/>
      <c r="S119" s="269"/>
      <c r="T119" s="99"/>
      <c r="U119" s="91">
        <f t="shared" si="15"/>
        <v>20</v>
      </c>
      <c r="W119" s="15"/>
      <c r="AA119" s="355" t="s">
        <v>228</v>
      </c>
      <c r="AB119" s="6"/>
    </row>
    <row r="120" spans="1:28" s="4" customFormat="1" ht="13.5" customHeight="1">
      <c r="A120" s="45" t="str">
        <f t="shared" si="11"/>
        <v>&lt;month&gt;</v>
      </c>
      <c r="B120" s="45" t="str">
        <f t="shared" si="12"/>
        <v>&lt;state&gt;</v>
      </c>
      <c r="C120" s="45" t="s">
        <v>129</v>
      </c>
      <c r="D120" s="63" t="s">
        <v>125</v>
      </c>
      <c r="E120" s="63" t="s">
        <v>34</v>
      </c>
      <c r="F120" s="63" t="s">
        <v>203</v>
      </c>
      <c r="G120" s="167">
        <f t="shared" si="13"/>
        <v>0</v>
      </c>
      <c r="H120" s="167">
        <v>20</v>
      </c>
      <c r="I120" s="168">
        <f t="shared" si="14"/>
        <v>0</v>
      </c>
      <c r="J120" s="33" t="s">
        <v>99</v>
      </c>
      <c r="K120" s="83" t="s">
        <v>282</v>
      </c>
      <c r="L120" s="83" t="s">
        <v>331</v>
      </c>
      <c r="M120" s="247"/>
      <c r="N120" s="163"/>
      <c r="O120" s="247"/>
      <c r="P120" s="184"/>
      <c r="Q120" s="216"/>
      <c r="R120" s="225"/>
      <c r="S120" s="225"/>
      <c r="T120" s="99"/>
      <c r="U120" s="91">
        <f t="shared" si="15"/>
        <v>20</v>
      </c>
      <c r="W120" s="15"/>
      <c r="AA120" s="355" t="s">
        <v>228</v>
      </c>
      <c r="AB120" s="6"/>
    </row>
    <row r="121" spans="1:28" s="4" customFormat="1" ht="13.5" customHeight="1">
      <c r="A121" s="45" t="str">
        <f t="shared" si="11"/>
        <v>&lt;month&gt;</v>
      </c>
      <c r="B121" s="45" t="str">
        <f t="shared" si="12"/>
        <v>&lt;state&gt;</v>
      </c>
      <c r="C121" s="45" t="s">
        <v>129</v>
      </c>
      <c r="D121" s="63" t="s">
        <v>125</v>
      </c>
      <c r="E121" s="63" t="s">
        <v>34</v>
      </c>
      <c r="F121" s="63" t="s">
        <v>205</v>
      </c>
      <c r="G121" s="318">
        <f>IF(R121="",0,IF(R121&lt;=#REF!,-2,(IF(R121&lt;=#REF!,-1,0))))</f>
        <v>0</v>
      </c>
      <c r="H121" s="167">
        <v>5</v>
      </c>
      <c r="I121" s="168">
        <f t="shared" si="14"/>
        <v>0</v>
      </c>
      <c r="J121" s="33" t="s">
        <v>13</v>
      </c>
      <c r="K121" s="83" t="s">
        <v>258</v>
      </c>
      <c r="L121" s="83" t="s">
        <v>331</v>
      </c>
      <c r="M121" s="153"/>
      <c r="N121" s="153"/>
      <c r="O121" s="184"/>
      <c r="P121" s="184"/>
      <c r="Q121" s="253"/>
      <c r="R121" s="27"/>
      <c r="S121" s="229"/>
      <c r="T121" s="103"/>
      <c r="U121" s="91">
        <f t="shared" si="15"/>
        <v>5</v>
      </c>
      <c r="W121" s="15" t="s">
        <v>92</v>
      </c>
      <c r="X121" s="68">
        <v>5</v>
      </c>
      <c r="AA121" s="355" t="s">
        <v>228</v>
      </c>
      <c r="AB121" s="6"/>
    </row>
    <row r="122" spans="1:28" s="4" customFormat="1" ht="13.5" customHeight="1">
      <c r="A122" s="45" t="str">
        <f t="shared" si="11"/>
        <v>&lt;month&gt;</v>
      </c>
      <c r="B122" s="45" t="str">
        <f t="shared" si="12"/>
        <v>&lt;state&gt;</v>
      </c>
      <c r="C122" s="45" t="s">
        <v>129</v>
      </c>
      <c r="D122" s="63" t="s">
        <v>125</v>
      </c>
      <c r="E122" s="63" t="s">
        <v>34</v>
      </c>
      <c r="F122" s="63" t="s">
        <v>205</v>
      </c>
      <c r="G122" s="318">
        <f>IF(R122="",0,IF(R122&lt;=#REF!,-2,(IF(R122&lt;=#REF!,-1,0))))</f>
        <v>0</v>
      </c>
      <c r="H122" s="167">
        <v>5</v>
      </c>
      <c r="I122" s="168">
        <f t="shared" si="14"/>
        <v>0</v>
      </c>
      <c r="J122" s="33" t="s">
        <v>14</v>
      </c>
      <c r="K122" s="83" t="s">
        <v>259</v>
      </c>
      <c r="L122" s="83" t="s">
        <v>331</v>
      </c>
      <c r="M122" s="153"/>
      <c r="N122" s="153"/>
      <c r="O122" s="184"/>
      <c r="P122" s="184"/>
      <c r="Q122" s="253"/>
      <c r="R122" s="27"/>
      <c r="S122" s="229"/>
      <c r="T122" s="103"/>
      <c r="U122" s="91">
        <f t="shared" si="15"/>
        <v>5</v>
      </c>
      <c r="W122" s="15" t="s">
        <v>92</v>
      </c>
      <c r="X122" s="68">
        <v>5</v>
      </c>
      <c r="AA122" s="355" t="s">
        <v>228</v>
      </c>
      <c r="AB122" s="6"/>
    </row>
    <row r="123" spans="1:28" s="4" customFormat="1" ht="13.5" customHeight="1">
      <c r="A123" s="45" t="str">
        <f t="shared" si="11"/>
        <v>&lt;month&gt;</v>
      </c>
      <c r="B123" s="45" t="str">
        <f t="shared" si="12"/>
        <v>&lt;state&gt;</v>
      </c>
      <c r="C123" s="45" t="s">
        <v>129</v>
      </c>
      <c r="D123" s="63" t="s">
        <v>125</v>
      </c>
      <c r="E123" s="63" t="s">
        <v>34</v>
      </c>
      <c r="F123" s="63" t="s">
        <v>205</v>
      </c>
      <c r="G123" s="318">
        <f>IF(R123="",0,IF(R123&lt;=#REF!,-2,(IF(R123&lt;=#REF!,-1,0))))</f>
        <v>0</v>
      </c>
      <c r="H123" s="167">
        <v>10</v>
      </c>
      <c r="I123" s="168">
        <f t="shared" si="14"/>
        <v>0</v>
      </c>
      <c r="J123" s="33" t="s">
        <v>15</v>
      </c>
      <c r="K123" s="83" t="s">
        <v>260</v>
      </c>
      <c r="L123" s="83" t="s">
        <v>331</v>
      </c>
      <c r="M123" s="153"/>
      <c r="N123" s="153"/>
      <c r="O123" s="184"/>
      <c r="P123" s="184"/>
      <c r="Q123" s="253"/>
      <c r="R123" s="27"/>
      <c r="S123" s="229"/>
      <c r="T123" s="103"/>
      <c r="U123" s="91">
        <f t="shared" si="15"/>
        <v>10</v>
      </c>
      <c r="W123" s="15" t="s">
        <v>92</v>
      </c>
      <c r="X123" s="68">
        <v>5</v>
      </c>
      <c r="AA123" s="355" t="s">
        <v>228</v>
      </c>
      <c r="AB123" s="6"/>
    </row>
    <row r="124" spans="1:28" s="4" customFormat="1" ht="13.5" customHeight="1">
      <c r="A124" s="45" t="str">
        <f t="shared" si="11"/>
        <v>&lt;month&gt;</v>
      </c>
      <c r="B124" s="45" t="str">
        <f t="shared" si="12"/>
        <v>&lt;state&gt;</v>
      </c>
      <c r="C124" s="45" t="s">
        <v>129</v>
      </c>
      <c r="D124" s="63" t="s">
        <v>125</v>
      </c>
      <c r="E124" s="63" t="s">
        <v>34</v>
      </c>
      <c r="F124" s="63" t="s">
        <v>205</v>
      </c>
      <c r="G124" s="386">
        <f>IF(R124="",0,IF(R124&lt;=#REF!,-2,(IF(R124&lt;=#REF!,-1,0))))</f>
        <v>0</v>
      </c>
      <c r="H124" s="169">
        <v>5</v>
      </c>
      <c r="I124" s="170">
        <f t="shared" si="14"/>
        <v>0</v>
      </c>
      <c r="J124" s="35" t="s">
        <v>59</v>
      </c>
      <c r="K124" s="84" t="s">
        <v>262</v>
      </c>
      <c r="L124" s="84" t="s">
        <v>331</v>
      </c>
      <c r="M124" s="158"/>
      <c r="N124" s="158"/>
      <c r="O124" s="185"/>
      <c r="P124" s="185"/>
      <c r="Q124" s="265"/>
      <c r="R124" s="27"/>
      <c r="S124" s="229"/>
      <c r="T124" s="103"/>
      <c r="U124" s="91">
        <f t="shared" si="15"/>
        <v>5</v>
      </c>
      <c r="W124" s="15" t="s">
        <v>92</v>
      </c>
      <c r="X124" s="68">
        <v>10</v>
      </c>
      <c r="AA124" s="355" t="s">
        <v>228</v>
      </c>
      <c r="AB124" s="6"/>
    </row>
    <row r="125" spans="1:28" s="4" customFormat="1" ht="13.5" customHeight="1">
      <c r="A125" s="45" t="str">
        <f t="shared" si="11"/>
        <v>&lt;month&gt;</v>
      </c>
      <c r="B125" s="45" t="str">
        <f t="shared" si="12"/>
        <v>&lt;state&gt;</v>
      </c>
      <c r="C125" s="45" t="s">
        <v>129</v>
      </c>
      <c r="D125" s="63" t="s">
        <v>125</v>
      </c>
      <c r="E125" s="63" t="s">
        <v>34</v>
      </c>
      <c r="F125" s="63" t="s">
        <v>205</v>
      </c>
      <c r="G125" s="318">
        <f>IF(R125="",0,IF(R125&lt;=#REF!,-2,(IF(R125&lt;=#REF!,-1,0))))</f>
        <v>0</v>
      </c>
      <c r="H125" s="165">
        <v>5</v>
      </c>
      <c r="I125" s="166">
        <f t="shared" si="14"/>
        <v>0</v>
      </c>
      <c r="J125" s="31" t="s">
        <v>16</v>
      </c>
      <c r="K125" s="82" t="s">
        <v>283</v>
      </c>
      <c r="L125" s="82" t="s">
        <v>331</v>
      </c>
      <c r="M125" s="179"/>
      <c r="N125" s="179"/>
      <c r="O125" s="186"/>
      <c r="P125" s="186"/>
      <c r="Q125" s="192"/>
      <c r="R125" s="27"/>
      <c r="S125" s="228"/>
      <c r="T125" s="103"/>
      <c r="U125" s="91">
        <f t="shared" si="15"/>
        <v>5</v>
      </c>
      <c r="W125" s="15"/>
      <c r="X125" s="68">
        <v>5</v>
      </c>
      <c r="AA125" s="355" t="s">
        <v>228</v>
      </c>
      <c r="AB125" s="6"/>
    </row>
    <row r="126" spans="1:28" s="4" customFormat="1" ht="13.5" customHeight="1">
      <c r="A126" s="45" t="str">
        <f t="shared" si="11"/>
        <v>&lt;month&gt;</v>
      </c>
      <c r="B126" s="45" t="str">
        <f t="shared" si="12"/>
        <v>&lt;state&gt;</v>
      </c>
      <c r="C126" s="45" t="s">
        <v>129</v>
      </c>
      <c r="D126" s="63" t="s">
        <v>125</v>
      </c>
      <c r="E126" s="63" t="s">
        <v>34</v>
      </c>
      <c r="F126" s="63" t="s">
        <v>205</v>
      </c>
      <c r="G126" s="318">
        <f>IF(R126="",0,IF(R126&lt;=#REF!,-2,(IF(R126&lt;=#REF!,-1,0))))</f>
        <v>0</v>
      </c>
      <c r="H126" s="167">
        <v>5</v>
      </c>
      <c r="I126" s="168">
        <f t="shared" si="14"/>
        <v>0</v>
      </c>
      <c r="J126" s="33" t="s">
        <v>60</v>
      </c>
      <c r="K126" s="83" t="s">
        <v>284</v>
      </c>
      <c r="L126" s="83" t="s">
        <v>331</v>
      </c>
      <c r="M126" s="180"/>
      <c r="N126" s="180"/>
      <c r="O126" s="187"/>
      <c r="P126" s="190"/>
      <c r="Q126" s="279"/>
      <c r="R126" s="27"/>
      <c r="S126" s="229"/>
      <c r="T126" s="103"/>
      <c r="U126" s="91">
        <f t="shared" si="15"/>
        <v>5</v>
      </c>
      <c r="W126" s="15" t="s">
        <v>92</v>
      </c>
      <c r="X126" s="68">
        <v>5</v>
      </c>
      <c r="AA126" s="355" t="s">
        <v>228</v>
      </c>
      <c r="AB126" s="6"/>
    </row>
    <row r="127" spans="1:28" s="4" customFormat="1" ht="13.5" customHeight="1">
      <c r="A127" s="45" t="str">
        <f t="shared" si="11"/>
        <v>&lt;month&gt;</v>
      </c>
      <c r="B127" s="45" t="str">
        <f t="shared" si="12"/>
        <v>&lt;state&gt;</v>
      </c>
      <c r="C127" s="45" t="s">
        <v>129</v>
      </c>
      <c r="D127" s="63" t="s">
        <v>125</v>
      </c>
      <c r="E127" s="63" t="s">
        <v>34</v>
      </c>
      <c r="F127" s="63" t="s">
        <v>205</v>
      </c>
      <c r="G127" s="318">
        <f>IF(R127="",0,IF(R127&lt;=#REF!,-2,(IF(R127&lt;=#REF!,-1,0))))</f>
        <v>0</v>
      </c>
      <c r="H127" s="167">
        <v>5</v>
      </c>
      <c r="I127" s="168">
        <f t="shared" si="14"/>
        <v>0</v>
      </c>
      <c r="J127" s="33" t="s">
        <v>61</v>
      </c>
      <c r="K127" s="83" t="s">
        <v>285</v>
      </c>
      <c r="L127" s="83" t="s">
        <v>331</v>
      </c>
      <c r="M127" s="180"/>
      <c r="N127" s="180"/>
      <c r="O127" s="187"/>
      <c r="P127" s="190"/>
      <c r="Q127" s="279"/>
      <c r="R127" s="27"/>
      <c r="S127" s="229"/>
      <c r="T127" s="103"/>
      <c r="U127" s="91">
        <f t="shared" si="15"/>
        <v>5</v>
      </c>
      <c r="W127" s="15" t="s">
        <v>92</v>
      </c>
      <c r="X127" s="68">
        <v>5</v>
      </c>
      <c r="AA127" s="355" t="s">
        <v>228</v>
      </c>
      <c r="AB127" s="6"/>
    </row>
    <row r="128" spans="1:28" s="4" customFormat="1" ht="13.5" customHeight="1">
      <c r="A128" s="45" t="str">
        <f t="shared" si="11"/>
        <v>&lt;month&gt;</v>
      </c>
      <c r="B128" s="45" t="str">
        <f t="shared" si="12"/>
        <v>&lt;state&gt;</v>
      </c>
      <c r="C128" s="45" t="s">
        <v>129</v>
      </c>
      <c r="D128" s="63" t="s">
        <v>125</v>
      </c>
      <c r="E128" s="63" t="s">
        <v>34</v>
      </c>
      <c r="F128" s="63" t="s">
        <v>205</v>
      </c>
      <c r="G128" s="318">
        <f>IF(R128="",0,IF(R128&lt;=#REF!,-2,(IF(R128&lt;=#REF!,-1,0))))</f>
        <v>0</v>
      </c>
      <c r="H128" s="167">
        <v>5</v>
      </c>
      <c r="I128" s="168">
        <f t="shared" si="14"/>
        <v>0</v>
      </c>
      <c r="J128" s="33" t="s">
        <v>62</v>
      </c>
      <c r="K128" s="83" t="s">
        <v>270</v>
      </c>
      <c r="L128" s="83" t="s">
        <v>331</v>
      </c>
      <c r="M128" s="180"/>
      <c r="N128" s="180"/>
      <c r="O128" s="187"/>
      <c r="P128" s="190"/>
      <c r="Q128" s="279"/>
      <c r="R128" s="27"/>
      <c r="S128" s="229"/>
      <c r="T128" s="103"/>
      <c r="U128" s="91">
        <f t="shared" si="15"/>
        <v>5</v>
      </c>
      <c r="W128" s="15" t="s">
        <v>92</v>
      </c>
      <c r="X128" s="68">
        <v>5</v>
      </c>
      <c r="AA128" s="355" t="s">
        <v>228</v>
      </c>
      <c r="AB128" s="6"/>
    </row>
    <row r="129" spans="1:28" s="4" customFormat="1" ht="13.5" customHeight="1">
      <c r="A129" s="45" t="str">
        <f t="shared" si="11"/>
        <v>&lt;month&gt;</v>
      </c>
      <c r="B129" s="45" t="str">
        <f t="shared" si="12"/>
        <v>&lt;state&gt;</v>
      </c>
      <c r="C129" s="45" t="s">
        <v>129</v>
      </c>
      <c r="D129" s="63" t="s">
        <v>125</v>
      </c>
      <c r="E129" s="63" t="s">
        <v>34</v>
      </c>
      <c r="F129" s="63" t="s">
        <v>205</v>
      </c>
      <c r="G129" s="318">
        <f>IF(R129="",0,IF(R129&lt;=#REF!,-2,(IF(R129&lt;=#REF!,-1,0))))</f>
        <v>0</v>
      </c>
      <c r="H129" s="167">
        <v>5</v>
      </c>
      <c r="I129" s="168">
        <f t="shared" si="14"/>
        <v>0</v>
      </c>
      <c r="J129" s="33" t="s">
        <v>100</v>
      </c>
      <c r="K129" s="83" t="s">
        <v>271</v>
      </c>
      <c r="L129" s="83" t="s">
        <v>331</v>
      </c>
      <c r="M129" s="180"/>
      <c r="N129" s="180"/>
      <c r="O129" s="187"/>
      <c r="P129" s="190"/>
      <c r="Q129" s="279"/>
      <c r="R129" s="27"/>
      <c r="S129" s="229"/>
      <c r="T129" s="103"/>
      <c r="U129" s="91">
        <f t="shared" si="15"/>
        <v>5</v>
      </c>
      <c r="W129" s="15" t="s">
        <v>92</v>
      </c>
      <c r="X129" s="68">
        <v>5</v>
      </c>
      <c r="AA129" s="355" t="s">
        <v>228</v>
      </c>
      <c r="AB129" s="6"/>
    </row>
    <row r="130" spans="1:28" s="4" customFormat="1" ht="13.5" customHeight="1">
      <c r="A130" s="45" t="str">
        <f t="shared" si="11"/>
        <v>&lt;month&gt;</v>
      </c>
      <c r="B130" s="45" t="str">
        <f t="shared" si="12"/>
        <v>&lt;state&gt;</v>
      </c>
      <c r="C130" s="45" t="s">
        <v>129</v>
      </c>
      <c r="D130" s="63" t="s">
        <v>125</v>
      </c>
      <c r="E130" s="63" t="s">
        <v>34</v>
      </c>
      <c r="F130" s="63" t="s">
        <v>205</v>
      </c>
      <c r="G130" s="386">
        <f>IF(R130="",0,IF(R130&lt;=#REF!,-2,(IF(R130&lt;=#REF!,-1,0))))</f>
        <v>0</v>
      </c>
      <c r="H130" s="169">
        <v>10</v>
      </c>
      <c r="I130" s="170">
        <f t="shared" si="14"/>
        <v>0</v>
      </c>
      <c r="J130" s="35" t="s">
        <v>17</v>
      </c>
      <c r="K130" s="84" t="s">
        <v>272</v>
      </c>
      <c r="L130" s="84" t="s">
        <v>331</v>
      </c>
      <c r="M130" s="181"/>
      <c r="N130" s="181"/>
      <c r="O130" s="188"/>
      <c r="P130" s="191"/>
      <c r="Q130" s="281"/>
      <c r="R130" s="27"/>
      <c r="S130" s="229"/>
      <c r="T130" s="103"/>
      <c r="U130" s="91">
        <f t="shared" si="15"/>
        <v>10</v>
      </c>
      <c r="W130" s="15" t="s">
        <v>92</v>
      </c>
      <c r="X130" s="68">
        <v>5</v>
      </c>
      <c r="AA130" s="355" t="s">
        <v>228</v>
      </c>
      <c r="AB130" s="6"/>
    </row>
    <row r="131" spans="1:28" s="4" customFormat="1" ht="13.5" customHeight="1">
      <c r="A131" s="45" t="str">
        <f t="shared" si="11"/>
        <v>&lt;month&gt;</v>
      </c>
      <c r="B131" s="45" t="str">
        <f t="shared" si="12"/>
        <v>&lt;state&gt;</v>
      </c>
      <c r="C131" s="45" t="s">
        <v>129</v>
      </c>
      <c r="D131" s="63" t="s">
        <v>125</v>
      </c>
      <c r="E131" s="63" t="s">
        <v>34</v>
      </c>
      <c r="F131" s="63" t="s">
        <v>203</v>
      </c>
      <c r="G131" s="167">
        <f>IF(N131&gt;0,-1,0)</f>
        <v>0</v>
      </c>
      <c r="H131" s="165">
        <v>5</v>
      </c>
      <c r="I131" s="166">
        <f>(H131/H$114)*G131</f>
        <v>0</v>
      </c>
      <c r="J131" s="31" t="s">
        <v>18</v>
      </c>
      <c r="K131" s="82" t="s">
        <v>322</v>
      </c>
      <c r="L131" s="82" t="s">
        <v>286</v>
      </c>
      <c r="M131" s="270"/>
      <c r="N131" s="182"/>
      <c r="O131" s="270"/>
      <c r="P131" s="259"/>
      <c r="Q131" s="272"/>
      <c r="R131" s="273"/>
      <c r="S131" s="273"/>
      <c r="T131" s="108"/>
      <c r="U131" s="91">
        <f t="shared" si="15"/>
        <v>5</v>
      </c>
      <c r="AA131" s="355" t="s">
        <v>228</v>
      </c>
      <c r="AB131" s="6"/>
    </row>
    <row r="132" spans="1:28" s="4" customFormat="1" ht="13.5" customHeight="1">
      <c r="A132" s="45" t="str">
        <f t="shared" si="11"/>
        <v>&lt;month&gt;</v>
      </c>
      <c r="B132" s="45" t="str">
        <f t="shared" si="12"/>
        <v>&lt;state&gt;</v>
      </c>
      <c r="C132" s="45" t="s">
        <v>129</v>
      </c>
      <c r="D132" s="63" t="s">
        <v>125</v>
      </c>
      <c r="E132" s="63" t="s">
        <v>34</v>
      </c>
      <c r="F132" s="63" t="s">
        <v>203</v>
      </c>
      <c r="G132" s="169">
        <f>IF(N132&gt;0,-2,0)</f>
        <v>0</v>
      </c>
      <c r="H132" s="169">
        <v>10</v>
      </c>
      <c r="I132" s="170">
        <f>(H132/H$114)*G132</f>
        <v>0</v>
      </c>
      <c r="J132" s="35" t="s">
        <v>19</v>
      </c>
      <c r="K132" s="84" t="s">
        <v>20</v>
      </c>
      <c r="L132" s="84" t="s">
        <v>286</v>
      </c>
      <c r="M132" s="271"/>
      <c r="N132" s="183"/>
      <c r="O132" s="271"/>
      <c r="P132" s="260"/>
      <c r="Q132" s="274"/>
      <c r="R132" s="275"/>
      <c r="S132" s="275"/>
      <c r="T132" s="109"/>
      <c r="U132" s="91">
        <f t="shared" si="15"/>
        <v>10</v>
      </c>
      <c r="AA132" s="355" t="s">
        <v>228</v>
      </c>
      <c r="AB132" s="6"/>
    </row>
    <row r="133" spans="20:27" ht="15.75" thickBot="1">
      <c r="T133" s="110"/>
      <c r="AA133" s="356" t="s">
        <v>228</v>
      </c>
    </row>
    <row r="134" spans="1:29" s="4" customFormat="1" ht="15" customHeight="1">
      <c r="A134" s="48"/>
      <c r="B134" s="48"/>
      <c r="C134" s="48"/>
      <c r="D134" s="48"/>
      <c r="E134" s="48"/>
      <c r="F134" s="48"/>
      <c r="G134" s="49"/>
      <c r="H134" s="49"/>
      <c r="I134" s="49"/>
      <c r="J134" s="376" t="s">
        <v>235</v>
      </c>
      <c r="K134" s="366" t="s">
        <v>234</v>
      </c>
      <c r="L134" s="368"/>
      <c r="M134" s="87"/>
      <c r="N134" s="87"/>
      <c r="O134" s="87"/>
      <c r="P134" s="87"/>
      <c r="Q134" s="87"/>
      <c r="R134" s="86"/>
      <c r="S134" s="96"/>
      <c r="T134" s="5"/>
      <c r="U134" s="69"/>
      <c r="W134" s="15"/>
      <c r="AA134" s="355" t="s">
        <v>228</v>
      </c>
      <c r="AB134" s="363"/>
      <c r="AC134" s="360" t="s">
        <v>229</v>
      </c>
    </row>
    <row r="135" spans="1:29" s="92" customFormat="1" ht="15" customHeight="1">
      <c r="A135" s="45" t="str">
        <f aca="true" t="shared" si="16" ref="A135:A184">$A$6</f>
        <v>&lt;month&gt;</v>
      </c>
      <c r="B135" s="45" t="str">
        <f aca="true" t="shared" si="17" ref="B135:B184">$B$6</f>
        <v>&lt;state&gt;</v>
      </c>
      <c r="C135" s="45" t="s">
        <v>129</v>
      </c>
      <c r="D135" s="63" t="s">
        <v>0</v>
      </c>
      <c r="E135" s="63" t="s">
        <v>183</v>
      </c>
      <c r="F135" s="63" t="s">
        <v>203</v>
      </c>
      <c r="G135" s="165">
        <f>IF(ISNUMBER(N135),IF(AND(P135&lt;20,(ROUND((P135-(N135*P135/100)),0)=1)),0,IF(AND(P135&lt;20,(ROUND((P135-(N135*P135/100)),0)=2)),-1,IF(N135&lt;90,-2,IF(N135&lt;95,-1,0)))),0)</f>
        <v>0</v>
      </c>
      <c r="H135" s="165">
        <v>10</v>
      </c>
      <c r="I135" s="166"/>
      <c r="J135" s="377" t="s">
        <v>48</v>
      </c>
      <c r="K135" s="40" t="s">
        <v>298</v>
      </c>
      <c r="L135" s="369" t="s">
        <v>295</v>
      </c>
      <c r="M135" s="276"/>
      <c r="N135" s="152"/>
      <c r="O135" s="276"/>
      <c r="P135" s="193"/>
      <c r="Q135" s="276"/>
      <c r="R135" s="276"/>
      <c r="S135" s="315"/>
      <c r="T135" s="111"/>
      <c r="U135" s="91">
        <f aca="true" t="shared" si="18" ref="U135:U184">H135</f>
        <v>10</v>
      </c>
      <c r="V135" s="288"/>
      <c r="W135" s="288"/>
      <c r="AA135" s="357" t="s">
        <v>228</v>
      </c>
      <c r="AB135" s="363"/>
      <c r="AC135" s="361">
        <f>G135</f>
        <v>0</v>
      </c>
    </row>
    <row r="136" spans="1:29" s="92" customFormat="1" ht="15" customHeight="1">
      <c r="A136" s="45" t="str">
        <f t="shared" si="16"/>
        <v>&lt;month&gt;</v>
      </c>
      <c r="B136" s="45" t="str">
        <f t="shared" si="17"/>
        <v>&lt;state&gt;</v>
      </c>
      <c r="C136" s="45" t="s">
        <v>129</v>
      </c>
      <c r="D136" s="63" t="s">
        <v>0</v>
      </c>
      <c r="E136" s="63" t="s">
        <v>183</v>
      </c>
      <c r="F136" s="63" t="s">
        <v>203</v>
      </c>
      <c r="G136" s="167">
        <f>IF(ISNUMBER(N136),IF(AND(P136&lt;20,(ROUND((P136-(N136*P136/100)),0)=1)),0,IF(AND(P136&lt;20,(ROUND((P136-(N136*P136/100)),0)=2)),-1,IF(N136&lt;90,-2,IF(N136&lt;95,-1,0)))),0)</f>
        <v>0</v>
      </c>
      <c r="H136" s="167">
        <v>5</v>
      </c>
      <c r="I136" s="168"/>
      <c r="J136" s="378" t="s">
        <v>50</v>
      </c>
      <c r="K136" s="83" t="s">
        <v>299</v>
      </c>
      <c r="L136" s="370" t="s">
        <v>295</v>
      </c>
      <c r="M136" s="203"/>
      <c r="N136" s="153"/>
      <c r="O136" s="203"/>
      <c r="P136" s="194"/>
      <c r="Q136" s="203"/>
      <c r="R136" s="203"/>
      <c r="S136" s="316"/>
      <c r="T136" s="111"/>
      <c r="U136" s="91">
        <f t="shared" si="18"/>
        <v>5</v>
      </c>
      <c r="V136" s="288"/>
      <c r="W136" s="288"/>
      <c r="AA136" s="357" t="s">
        <v>228</v>
      </c>
      <c r="AB136" s="363"/>
      <c r="AC136" s="361">
        <f aca="true" t="shared" si="19" ref="AC136:AC184">G136</f>
        <v>0</v>
      </c>
    </row>
    <row r="137" spans="1:29" s="92" customFormat="1" ht="15" customHeight="1">
      <c r="A137" s="45" t="str">
        <f t="shared" si="16"/>
        <v>&lt;month&gt;</v>
      </c>
      <c r="B137" s="45" t="str">
        <f t="shared" si="17"/>
        <v>&lt;state&gt;</v>
      </c>
      <c r="C137" s="45" t="s">
        <v>129</v>
      </c>
      <c r="D137" s="63" t="s">
        <v>0</v>
      </c>
      <c r="E137" s="63" t="s">
        <v>183</v>
      </c>
      <c r="F137" s="63" t="s">
        <v>203</v>
      </c>
      <c r="G137" s="167">
        <f>IF(ISNUMBER(N137),IF(AND(P137&lt;20,(ROUND((P137-(N137*P137/100)),0)=1)),0,IF(AND(P137&lt;20,(ROUND((P137-(N137*P137/100)),0)=2)),-1,IF(N137&lt;90,-2,IF(N137&lt;95,-1,0)))),0)</f>
        <v>0</v>
      </c>
      <c r="H137" s="167">
        <v>5</v>
      </c>
      <c r="I137" s="168"/>
      <c r="J137" s="378" t="s">
        <v>51</v>
      </c>
      <c r="K137" s="83" t="s">
        <v>300</v>
      </c>
      <c r="L137" s="370" t="s">
        <v>295</v>
      </c>
      <c r="M137" s="203"/>
      <c r="N137" s="153"/>
      <c r="O137" s="203"/>
      <c r="P137" s="194"/>
      <c r="Q137" s="203"/>
      <c r="R137" s="203"/>
      <c r="S137" s="316"/>
      <c r="T137" s="111"/>
      <c r="U137" s="91">
        <f t="shared" si="18"/>
        <v>5</v>
      </c>
      <c r="V137" s="288"/>
      <c r="W137" s="288"/>
      <c r="AA137" s="357" t="s">
        <v>228</v>
      </c>
      <c r="AB137" s="363"/>
      <c r="AC137" s="361">
        <f t="shared" si="19"/>
        <v>0</v>
      </c>
    </row>
    <row r="138" spans="1:29" s="93" customFormat="1" ht="15" customHeight="1">
      <c r="A138" s="45" t="str">
        <f t="shared" si="16"/>
        <v>&lt;month&gt;</v>
      </c>
      <c r="B138" s="45" t="str">
        <f t="shared" si="17"/>
        <v>&lt;state&gt;</v>
      </c>
      <c r="C138" s="45" t="s">
        <v>129</v>
      </c>
      <c r="D138" s="63" t="s">
        <v>0</v>
      </c>
      <c r="E138" s="63" t="s">
        <v>183</v>
      </c>
      <c r="F138" s="63" t="s">
        <v>205</v>
      </c>
      <c r="G138" s="318">
        <f>IF(R138="",0,IF(R138&lt;=#REF!,-2,(IF(R138&lt;=#REF!,-1,0))))</f>
        <v>0</v>
      </c>
      <c r="H138" s="167">
        <v>2</v>
      </c>
      <c r="I138" s="168"/>
      <c r="J138" s="378" t="s">
        <v>178</v>
      </c>
      <c r="K138" s="37" t="s">
        <v>255</v>
      </c>
      <c r="L138" s="371" t="s">
        <v>311</v>
      </c>
      <c r="M138" s="180"/>
      <c r="N138" s="180"/>
      <c r="O138" s="190"/>
      <c r="P138" s="194"/>
      <c r="Q138" s="203"/>
      <c r="R138" s="27"/>
      <c r="S138" s="316"/>
      <c r="T138" s="103"/>
      <c r="U138" s="91">
        <f t="shared" si="18"/>
        <v>2</v>
      </c>
      <c r="V138" s="289"/>
      <c r="W138" s="287" t="s">
        <v>92</v>
      </c>
      <c r="X138" s="92"/>
      <c r="Y138" s="92"/>
      <c r="AA138" s="358" t="s">
        <v>228</v>
      </c>
      <c r="AB138" s="363"/>
      <c r="AC138" s="361">
        <f t="shared" si="19"/>
        <v>0</v>
      </c>
    </row>
    <row r="139" spans="1:29" s="93" customFormat="1" ht="15" customHeight="1">
      <c r="A139" s="45" t="str">
        <f t="shared" si="16"/>
        <v>&lt;month&gt;</v>
      </c>
      <c r="B139" s="45" t="str">
        <f t="shared" si="17"/>
        <v>&lt;state&gt;</v>
      </c>
      <c r="C139" s="45" t="s">
        <v>129</v>
      </c>
      <c r="D139" s="63" t="s">
        <v>0</v>
      </c>
      <c r="E139" s="63" t="s">
        <v>183</v>
      </c>
      <c r="F139" s="63" t="s">
        <v>205</v>
      </c>
      <c r="G139" s="318">
        <f>IF(R139="",0,IF(R139&lt;=#REF!,-2,(IF(R139&lt;=#REF!,-1,0))))</f>
        <v>0</v>
      </c>
      <c r="H139" s="167">
        <v>10</v>
      </c>
      <c r="I139" s="168"/>
      <c r="J139" s="379" t="s">
        <v>63</v>
      </c>
      <c r="K139" s="282" t="s">
        <v>255</v>
      </c>
      <c r="L139" s="372" t="s">
        <v>310</v>
      </c>
      <c r="M139" s="180"/>
      <c r="N139" s="180"/>
      <c r="O139" s="190"/>
      <c r="P139" s="194"/>
      <c r="Q139" s="203"/>
      <c r="R139" s="27"/>
      <c r="S139" s="316"/>
      <c r="T139" s="103"/>
      <c r="U139" s="91">
        <f t="shared" si="18"/>
        <v>10</v>
      </c>
      <c r="V139" s="289"/>
      <c r="W139" s="287" t="s">
        <v>92</v>
      </c>
      <c r="X139" s="92"/>
      <c r="Y139" s="92"/>
      <c r="AA139" s="358" t="s">
        <v>228</v>
      </c>
      <c r="AB139" s="363"/>
      <c r="AC139" s="361">
        <f t="shared" si="19"/>
        <v>0</v>
      </c>
    </row>
    <row r="140" spans="1:29" s="93" customFormat="1" ht="15" customHeight="1">
      <c r="A140" s="45" t="str">
        <f t="shared" si="16"/>
        <v>&lt;month&gt;</v>
      </c>
      <c r="B140" s="45" t="str">
        <f t="shared" si="17"/>
        <v>&lt;state&gt;</v>
      </c>
      <c r="C140" s="45" t="s">
        <v>129</v>
      </c>
      <c r="D140" s="63" t="s">
        <v>0</v>
      </c>
      <c r="E140" s="63" t="s">
        <v>183</v>
      </c>
      <c r="F140" s="63" t="s">
        <v>203</v>
      </c>
      <c r="G140" s="167">
        <f>IF(ISNUMBER(N140),IF(AND(P140&lt;20,(ROUND((P140-(N140*P140/100)),0)=1)),0,IF(AND(P140&lt;20,(ROUND((P140-(N140*P140/100)),0)=2)),-1,IF(N140&lt;90,-2,IF(N140&lt;95,-1,0)))),0)</f>
        <v>0</v>
      </c>
      <c r="H140" s="167">
        <v>2</v>
      </c>
      <c r="I140" s="168"/>
      <c r="J140" s="378" t="s">
        <v>71</v>
      </c>
      <c r="K140" s="83" t="s">
        <v>257</v>
      </c>
      <c r="L140" s="370" t="s">
        <v>304</v>
      </c>
      <c r="M140" s="279"/>
      <c r="N140" s="180"/>
      <c r="O140" s="203"/>
      <c r="P140" s="194"/>
      <c r="Q140" s="203"/>
      <c r="R140" s="215"/>
      <c r="S140" s="316"/>
      <c r="T140" s="112"/>
      <c r="U140" s="91">
        <f t="shared" si="18"/>
        <v>2</v>
      </c>
      <c r="V140" s="289"/>
      <c r="W140" s="289"/>
      <c r="X140" s="92"/>
      <c r="Y140" s="92"/>
      <c r="AA140" s="358" t="s">
        <v>228</v>
      </c>
      <c r="AB140" s="363"/>
      <c r="AC140" s="361">
        <f t="shared" si="19"/>
        <v>0</v>
      </c>
    </row>
    <row r="141" spans="1:29" s="93" customFormat="1" ht="15" customHeight="1">
      <c r="A141" s="45" t="str">
        <f t="shared" si="16"/>
        <v>&lt;month&gt;</v>
      </c>
      <c r="B141" s="45" t="str">
        <f t="shared" si="17"/>
        <v>&lt;state&gt;</v>
      </c>
      <c r="C141" s="45" t="s">
        <v>129</v>
      </c>
      <c r="D141" s="63" t="s">
        <v>0</v>
      </c>
      <c r="E141" s="63" t="s">
        <v>183</v>
      </c>
      <c r="F141" s="63" t="s">
        <v>205</v>
      </c>
      <c r="G141" s="318">
        <f>IF(R141="",0,IF(R141&lt;=#REF!,-2,(IF(R141&lt;=#REF!,-1,0))))</f>
        <v>0</v>
      </c>
      <c r="H141" s="167">
        <v>10</v>
      </c>
      <c r="I141" s="168"/>
      <c r="J141" s="380" t="s">
        <v>141</v>
      </c>
      <c r="K141" s="282" t="s">
        <v>260</v>
      </c>
      <c r="L141" s="372" t="s">
        <v>310</v>
      </c>
      <c r="M141" s="180"/>
      <c r="N141" s="180"/>
      <c r="O141" s="190"/>
      <c r="P141" s="194"/>
      <c r="Q141" s="203"/>
      <c r="R141" s="27"/>
      <c r="S141" s="316"/>
      <c r="T141" s="103"/>
      <c r="U141" s="91">
        <f t="shared" si="18"/>
        <v>10</v>
      </c>
      <c r="V141" s="289"/>
      <c r="W141" s="287" t="s">
        <v>92</v>
      </c>
      <c r="X141" s="92"/>
      <c r="Y141" s="92"/>
      <c r="AA141" s="358" t="s">
        <v>228</v>
      </c>
      <c r="AB141" s="363"/>
      <c r="AC141" s="361">
        <f t="shared" si="19"/>
        <v>0</v>
      </c>
    </row>
    <row r="142" spans="1:29" s="93" customFormat="1" ht="15" customHeight="1">
      <c r="A142" s="45" t="str">
        <f t="shared" si="16"/>
        <v>&lt;month&gt;</v>
      </c>
      <c r="B142" s="45" t="str">
        <f t="shared" si="17"/>
        <v>&lt;state&gt;</v>
      </c>
      <c r="C142" s="45" t="s">
        <v>129</v>
      </c>
      <c r="D142" s="63" t="s">
        <v>0</v>
      </c>
      <c r="E142" s="63" t="s">
        <v>183</v>
      </c>
      <c r="F142" s="63" t="s">
        <v>205</v>
      </c>
      <c r="G142" s="318">
        <f>IF(R142="",0,IF(R142&lt;=#REF!,-2,(IF(R142&lt;=#REF!,-1,0))))</f>
        <v>0</v>
      </c>
      <c r="H142" s="167">
        <v>2</v>
      </c>
      <c r="I142" s="168"/>
      <c r="J142" s="380" t="s">
        <v>72</v>
      </c>
      <c r="K142" s="282" t="s">
        <v>260</v>
      </c>
      <c r="L142" s="83" t="s">
        <v>304</v>
      </c>
      <c r="M142" s="180"/>
      <c r="N142" s="180"/>
      <c r="O142" s="190"/>
      <c r="P142" s="194"/>
      <c r="Q142" s="203"/>
      <c r="R142" s="27"/>
      <c r="S142" s="316"/>
      <c r="T142" s="103"/>
      <c r="U142" s="91">
        <f t="shared" si="18"/>
        <v>2</v>
      </c>
      <c r="V142" s="289"/>
      <c r="W142" s="287" t="s">
        <v>92</v>
      </c>
      <c r="X142" s="92"/>
      <c r="Y142" s="92"/>
      <c r="AA142" s="358"/>
      <c r="AB142" s="363"/>
      <c r="AC142" s="361">
        <f t="shared" si="19"/>
        <v>0</v>
      </c>
    </row>
    <row r="143" spans="1:29" s="93" customFormat="1" ht="15" customHeight="1">
      <c r="A143" s="45" t="str">
        <f t="shared" si="16"/>
        <v>&lt;month&gt;</v>
      </c>
      <c r="B143" s="45" t="str">
        <f t="shared" si="17"/>
        <v>&lt;state&gt;</v>
      </c>
      <c r="C143" s="45" t="s">
        <v>129</v>
      </c>
      <c r="D143" s="63" t="s">
        <v>0</v>
      </c>
      <c r="E143" s="63" t="s">
        <v>183</v>
      </c>
      <c r="F143" s="63" t="s">
        <v>203</v>
      </c>
      <c r="G143" s="167">
        <f>IF(ISNUMBER(N143),IF(AND(P143&lt;50,(ROUND((N143*P143/100),0)=1)),"",IF(AND(P143&lt;50,(ROUND((N143*P143/100),0)=2)),-1,IF(N143&gt;3,-2,IF(N143&gt;2,-1,0)))),0)</f>
        <v>0</v>
      </c>
      <c r="H143" s="167">
        <v>20</v>
      </c>
      <c r="I143" s="168"/>
      <c r="J143" s="378" t="s">
        <v>26</v>
      </c>
      <c r="K143" s="37" t="s">
        <v>261</v>
      </c>
      <c r="L143" s="371" t="s">
        <v>312</v>
      </c>
      <c r="M143" s="279"/>
      <c r="N143" s="180"/>
      <c r="O143" s="203"/>
      <c r="P143" s="194"/>
      <c r="Q143" s="203"/>
      <c r="R143" s="278"/>
      <c r="S143" s="316"/>
      <c r="T143" s="112"/>
      <c r="U143" s="91">
        <f t="shared" si="18"/>
        <v>20</v>
      </c>
      <c r="V143" s="289"/>
      <c r="W143" s="289"/>
      <c r="X143" s="92"/>
      <c r="Y143" s="92"/>
      <c r="AA143" s="358" t="s">
        <v>228</v>
      </c>
      <c r="AB143" s="363"/>
      <c r="AC143" s="361">
        <f t="shared" si="19"/>
        <v>0</v>
      </c>
    </row>
    <row r="144" spans="1:29" s="93" customFormat="1" ht="15" customHeight="1">
      <c r="A144" s="45" t="str">
        <f t="shared" si="16"/>
        <v>&lt;month&gt;</v>
      </c>
      <c r="B144" s="45" t="str">
        <f t="shared" si="17"/>
        <v>&lt;state&gt;</v>
      </c>
      <c r="C144" s="45" t="s">
        <v>129</v>
      </c>
      <c r="D144" s="63" t="s">
        <v>0</v>
      </c>
      <c r="E144" s="63" t="s">
        <v>183</v>
      </c>
      <c r="F144" s="63" t="s">
        <v>203</v>
      </c>
      <c r="G144" s="167">
        <f>IF(ISNUMBER(N144),IF(AND(P144&lt;50,(ROUND((N144*P144/100),0)=1)),"",IF(AND(P144&lt;50,(ROUND((N144*P144/100),0)=2)),-1,IF(N144&gt;3,-2,IF(N144&gt;2,-1,0)))),0)</f>
        <v>0</v>
      </c>
      <c r="H144" s="167">
        <v>10</v>
      </c>
      <c r="I144" s="168"/>
      <c r="J144" s="378" t="s">
        <v>139</v>
      </c>
      <c r="K144" s="37" t="s">
        <v>261</v>
      </c>
      <c r="L144" s="371" t="s">
        <v>313</v>
      </c>
      <c r="M144" s="279"/>
      <c r="N144" s="180"/>
      <c r="O144" s="203"/>
      <c r="P144" s="194"/>
      <c r="Q144" s="203"/>
      <c r="R144" s="278"/>
      <c r="S144" s="316"/>
      <c r="T144" s="112"/>
      <c r="U144" s="91">
        <f t="shared" si="18"/>
        <v>10</v>
      </c>
      <c r="V144" s="289"/>
      <c r="W144" s="289"/>
      <c r="X144" s="92"/>
      <c r="Y144" s="92"/>
      <c r="AA144" s="358" t="s">
        <v>228</v>
      </c>
      <c r="AB144" s="363"/>
      <c r="AC144" s="361">
        <f t="shared" si="19"/>
        <v>0</v>
      </c>
    </row>
    <row r="145" spans="1:29" s="93" customFormat="1" ht="15" customHeight="1">
      <c r="A145" s="45" t="str">
        <f t="shared" si="16"/>
        <v>&lt;month&gt;</v>
      </c>
      <c r="B145" s="45" t="str">
        <f t="shared" si="17"/>
        <v>&lt;state&gt;</v>
      </c>
      <c r="C145" s="45" t="s">
        <v>129</v>
      </c>
      <c r="D145" s="63" t="s">
        <v>0</v>
      </c>
      <c r="E145" s="63" t="s">
        <v>183</v>
      </c>
      <c r="F145" s="63" t="s">
        <v>203</v>
      </c>
      <c r="G145" s="167">
        <f>IF(ISNUMBER(N145),IF(AND(P145&lt;20,(ROUND((P145-(N145*P145/100)),0)=1)),0,IF(AND(P145&lt;20,(ROUND((P145-(N145*P145/100)),0)=2)),-1,IF(N145&lt;90,-2,IF(N145&lt;95,-1,0)))),0)</f>
        <v>0</v>
      </c>
      <c r="H145" s="167">
        <v>20</v>
      </c>
      <c r="I145" s="168"/>
      <c r="J145" s="19" t="s">
        <v>27</v>
      </c>
      <c r="K145" s="37" t="s">
        <v>201</v>
      </c>
      <c r="L145" s="19" t="s">
        <v>312</v>
      </c>
      <c r="M145" s="279"/>
      <c r="N145" s="180"/>
      <c r="O145" s="203"/>
      <c r="P145" s="194"/>
      <c r="Q145" s="203"/>
      <c r="R145" s="278"/>
      <c r="S145" s="316"/>
      <c r="T145" s="112"/>
      <c r="U145" s="91">
        <f t="shared" si="18"/>
        <v>20</v>
      </c>
      <c r="V145" s="289"/>
      <c r="W145" s="289"/>
      <c r="X145" s="92"/>
      <c r="Y145" s="92"/>
      <c r="AA145" s="358" t="s">
        <v>228</v>
      </c>
      <c r="AB145" s="363"/>
      <c r="AC145" s="361">
        <f t="shared" si="19"/>
        <v>0</v>
      </c>
    </row>
    <row r="146" spans="1:29" s="93" customFormat="1" ht="15" customHeight="1">
      <c r="A146" s="45" t="str">
        <f t="shared" si="16"/>
        <v>&lt;month&gt;</v>
      </c>
      <c r="B146" s="45" t="str">
        <f t="shared" si="17"/>
        <v>&lt;state&gt;</v>
      </c>
      <c r="C146" s="45" t="s">
        <v>129</v>
      </c>
      <c r="D146" s="63" t="s">
        <v>0</v>
      </c>
      <c r="E146" s="63" t="s">
        <v>183</v>
      </c>
      <c r="F146" s="63" t="s">
        <v>203</v>
      </c>
      <c r="G146" s="167">
        <f>IF(ISNUMBER(N146),IF(AND(P146&lt;20,(ROUND((P146-(N146*P146/100)),0)=1)),0,IF(AND(P146&lt;20,(ROUND((P146-(N146*P146/100)),0)=2)),-1,IF(N146&lt;90,-2,IF(N146&lt;95,-1,0)))),0)</f>
        <v>0</v>
      </c>
      <c r="H146" s="167">
        <v>10</v>
      </c>
      <c r="I146" s="168"/>
      <c r="J146" s="378" t="s">
        <v>140</v>
      </c>
      <c r="K146" s="37" t="s">
        <v>201</v>
      </c>
      <c r="L146" s="371" t="s">
        <v>313</v>
      </c>
      <c r="M146" s="279"/>
      <c r="N146" s="180"/>
      <c r="O146" s="203"/>
      <c r="P146" s="194"/>
      <c r="Q146" s="203"/>
      <c r="R146" s="278"/>
      <c r="S146" s="316"/>
      <c r="T146" s="112"/>
      <c r="U146" s="91">
        <f t="shared" si="18"/>
        <v>10</v>
      </c>
      <c r="V146" s="289"/>
      <c r="W146" s="289"/>
      <c r="X146" s="92"/>
      <c r="Y146" s="92"/>
      <c r="AA146" s="358" t="s">
        <v>228</v>
      </c>
      <c r="AB146" s="363"/>
      <c r="AC146" s="361">
        <f t="shared" si="19"/>
        <v>0</v>
      </c>
    </row>
    <row r="147" spans="1:29" s="93" customFormat="1" ht="15" customHeight="1">
      <c r="A147" s="45" t="str">
        <f t="shared" si="16"/>
        <v>&lt;month&gt;</v>
      </c>
      <c r="B147" s="45" t="str">
        <f t="shared" si="17"/>
        <v>&lt;state&gt;</v>
      </c>
      <c r="C147" s="45" t="s">
        <v>129</v>
      </c>
      <c r="D147" s="63" t="s">
        <v>0</v>
      </c>
      <c r="E147" s="63" t="s">
        <v>183</v>
      </c>
      <c r="F147" s="63" t="s">
        <v>203</v>
      </c>
      <c r="G147" s="167">
        <f>IF(ISNUMBER(N147),IF(AND(P147&lt;20,(ROUND((P147-(N147*P147/100)),0)=1)),0,IF(AND(P147&lt;20,(ROUND((P147-(N147*P147/100)),0)=2)),-1,IF(N147&lt;90,-2,IF(N147&lt;95,-1,0)))),0)</f>
        <v>0</v>
      </c>
      <c r="H147" s="167">
        <v>2</v>
      </c>
      <c r="I147" s="168"/>
      <c r="J147" s="19" t="s">
        <v>108</v>
      </c>
      <c r="K147" s="37" t="s">
        <v>265</v>
      </c>
      <c r="L147" s="19" t="s">
        <v>308</v>
      </c>
      <c r="M147" s="180"/>
      <c r="N147" s="180"/>
      <c r="O147" s="190"/>
      <c r="P147" s="194"/>
      <c r="Q147" s="203"/>
      <c r="R147" s="27"/>
      <c r="S147" s="316"/>
      <c r="T147" s="112"/>
      <c r="U147" s="91">
        <f t="shared" si="18"/>
        <v>2</v>
      </c>
      <c r="V147" s="289"/>
      <c r="W147" s="287" t="s">
        <v>92</v>
      </c>
      <c r="X147" s="92"/>
      <c r="Y147" s="92"/>
      <c r="AA147" s="358"/>
      <c r="AB147" s="363"/>
      <c r="AC147" s="361">
        <f t="shared" si="19"/>
        <v>0</v>
      </c>
    </row>
    <row r="148" spans="1:29" s="93" customFormat="1" ht="15" customHeight="1">
      <c r="A148" s="45" t="str">
        <f t="shared" si="16"/>
        <v>&lt;month&gt;</v>
      </c>
      <c r="B148" s="45" t="str">
        <f t="shared" si="17"/>
        <v>&lt;state&gt;</v>
      </c>
      <c r="C148" s="45" t="s">
        <v>129</v>
      </c>
      <c r="D148" s="63" t="s">
        <v>0</v>
      </c>
      <c r="E148" s="63" t="s">
        <v>183</v>
      </c>
      <c r="F148" s="63" t="s">
        <v>203</v>
      </c>
      <c r="G148" s="167">
        <f>IF(ISNUMBER(N148),IF(AND(P148&lt;20,(ROUND((P148-(N148*P148/100)),0)=1)),0,IF(AND(P148&lt;20,(ROUND((P148-(N148*P148/100)),0)=2)),-1,IF(N148&lt;90,-2,IF(N148&lt;95,-1,0)))),0)</f>
        <v>0</v>
      </c>
      <c r="H148" s="167">
        <v>2</v>
      </c>
      <c r="I148" s="168"/>
      <c r="J148" s="19" t="s">
        <v>84</v>
      </c>
      <c r="K148" s="37" t="s">
        <v>265</v>
      </c>
      <c r="L148" s="19" t="s">
        <v>304</v>
      </c>
      <c r="M148" s="180"/>
      <c r="N148" s="180"/>
      <c r="O148" s="190"/>
      <c r="P148" s="194"/>
      <c r="Q148" s="203"/>
      <c r="R148" s="27"/>
      <c r="S148" s="316"/>
      <c r="T148" s="112"/>
      <c r="U148" s="91">
        <f t="shared" si="18"/>
        <v>2</v>
      </c>
      <c r="V148" s="289"/>
      <c r="W148" s="287" t="s">
        <v>92</v>
      </c>
      <c r="X148" s="92"/>
      <c r="Y148" s="92"/>
      <c r="AA148" s="358"/>
      <c r="AB148" s="363"/>
      <c r="AC148" s="361">
        <f t="shared" si="19"/>
        <v>0</v>
      </c>
    </row>
    <row r="149" spans="1:29" s="93" customFormat="1" ht="15" customHeight="1">
      <c r="A149" s="45" t="str">
        <f t="shared" si="16"/>
        <v>&lt;month&gt;</v>
      </c>
      <c r="B149" s="45" t="str">
        <f t="shared" si="17"/>
        <v>&lt;state&gt;</v>
      </c>
      <c r="C149" s="45" t="s">
        <v>129</v>
      </c>
      <c r="D149" s="63" t="s">
        <v>0</v>
      </c>
      <c r="E149" s="63" t="s">
        <v>183</v>
      </c>
      <c r="F149" s="63" t="s">
        <v>205</v>
      </c>
      <c r="G149" s="318">
        <f>IF(R149="",0,IF(R149&lt;=#REF!,-2,(IF(R149&lt;=#REF!,-1,0))))</f>
        <v>0</v>
      </c>
      <c r="H149" s="169">
        <v>10</v>
      </c>
      <c r="I149" s="170"/>
      <c r="J149" s="149" t="s">
        <v>111</v>
      </c>
      <c r="K149" s="38" t="s">
        <v>271</v>
      </c>
      <c r="L149" s="149" t="s">
        <v>308</v>
      </c>
      <c r="M149" s="181"/>
      <c r="N149" s="181"/>
      <c r="O149" s="191"/>
      <c r="P149" s="195"/>
      <c r="Q149" s="277"/>
      <c r="R149" s="28"/>
      <c r="S149" s="317"/>
      <c r="T149" s="103"/>
      <c r="U149" s="91">
        <f t="shared" si="18"/>
        <v>10</v>
      </c>
      <c r="V149" s="289"/>
      <c r="W149" s="287" t="s">
        <v>92</v>
      </c>
      <c r="X149" s="92"/>
      <c r="Y149" s="92"/>
      <c r="AA149" s="358" t="s">
        <v>228</v>
      </c>
      <c r="AB149" s="363"/>
      <c r="AC149" s="361">
        <f t="shared" si="19"/>
        <v>0</v>
      </c>
    </row>
    <row r="150" spans="1:29" s="92" customFormat="1" ht="15" customHeight="1">
      <c r="A150" s="45" t="str">
        <f t="shared" si="16"/>
        <v>&lt;month&gt;</v>
      </c>
      <c r="B150" s="45" t="str">
        <f t="shared" si="17"/>
        <v>&lt;state&gt;</v>
      </c>
      <c r="C150" s="45" t="s">
        <v>129</v>
      </c>
      <c r="D150" s="63" t="s">
        <v>0</v>
      </c>
      <c r="E150" s="45" t="s">
        <v>30</v>
      </c>
      <c r="F150" s="45" t="s">
        <v>203</v>
      </c>
      <c r="G150" s="165">
        <f>IF(ISNUMBER(N150),IF(AND(P150&lt;20,(ROUND((P150-(N150*P150/100)),0)=1)),0,IF(AND(P150&lt;20,(ROUND((P150-(N150*P150/100)),0)=2)),-1,IF(N150&lt;90,-2,IF(N150&lt;95,-1,0)))),0)</f>
        <v>0</v>
      </c>
      <c r="H150" s="165">
        <v>10</v>
      </c>
      <c r="I150" s="166"/>
      <c r="J150" s="151" t="s">
        <v>1</v>
      </c>
      <c r="K150" s="40" t="s">
        <v>298</v>
      </c>
      <c r="L150" s="369" t="s">
        <v>296</v>
      </c>
      <c r="M150" s="203"/>
      <c r="N150" s="153"/>
      <c r="O150" s="203"/>
      <c r="P150" s="194"/>
      <c r="Q150" s="203"/>
      <c r="R150" s="203"/>
      <c r="S150" s="316"/>
      <c r="T150" s="111"/>
      <c r="U150" s="91">
        <f t="shared" si="18"/>
        <v>10</v>
      </c>
      <c r="V150" s="288"/>
      <c r="W150" s="288"/>
      <c r="AA150" s="357" t="s">
        <v>228</v>
      </c>
      <c r="AB150" s="363"/>
      <c r="AC150" s="361">
        <f t="shared" si="19"/>
        <v>0</v>
      </c>
    </row>
    <row r="151" spans="1:29" s="92" customFormat="1" ht="15" customHeight="1">
      <c r="A151" s="45" t="str">
        <f t="shared" si="16"/>
        <v>&lt;month&gt;</v>
      </c>
      <c r="B151" s="45" t="str">
        <f t="shared" si="17"/>
        <v>&lt;state&gt;</v>
      </c>
      <c r="C151" s="45" t="s">
        <v>129</v>
      </c>
      <c r="D151" s="63" t="s">
        <v>0</v>
      </c>
      <c r="E151" s="45" t="s">
        <v>30</v>
      </c>
      <c r="F151" s="45" t="s">
        <v>203</v>
      </c>
      <c r="G151" s="167">
        <f>IF(ISNUMBER(N151),IF(AND(P151&lt;20,(ROUND((P151-(N151*P151/100)),0)=1)),0,IF(AND(P151&lt;20,(ROUND((P151-(N151*P151/100)),0)=2)),-1,IF(N151&lt;90,-2,IF(N151&lt;95,-1,0)))),0)</f>
        <v>0</v>
      </c>
      <c r="H151" s="167">
        <v>5</v>
      </c>
      <c r="I151" s="168"/>
      <c r="J151" s="378" t="s">
        <v>115</v>
      </c>
      <c r="K151" s="37" t="s">
        <v>299</v>
      </c>
      <c r="L151" s="371" t="s">
        <v>296</v>
      </c>
      <c r="M151" s="203"/>
      <c r="N151" s="153"/>
      <c r="O151" s="203"/>
      <c r="P151" s="194"/>
      <c r="Q151" s="203"/>
      <c r="R151" s="203"/>
      <c r="S151" s="316"/>
      <c r="T151" s="290"/>
      <c r="U151" s="91">
        <f t="shared" si="18"/>
        <v>5</v>
      </c>
      <c r="V151" s="288"/>
      <c r="W151" s="288"/>
      <c r="AA151" s="357" t="s">
        <v>228</v>
      </c>
      <c r="AB151" s="363"/>
      <c r="AC151" s="361">
        <f t="shared" si="19"/>
        <v>0</v>
      </c>
    </row>
    <row r="152" spans="1:29" s="93" customFormat="1" ht="15" customHeight="1">
      <c r="A152" s="45" t="str">
        <f t="shared" si="16"/>
        <v>&lt;month&gt;</v>
      </c>
      <c r="B152" s="45" t="str">
        <f t="shared" si="17"/>
        <v>&lt;state&gt;</v>
      </c>
      <c r="C152" s="45" t="s">
        <v>129</v>
      </c>
      <c r="D152" s="63" t="s">
        <v>0</v>
      </c>
      <c r="E152" s="45" t="s">
        <v>30</v>
      </c>
      <c r="F152" s="45" t="s">
        <v>205</v>
      </c>
      <c r="G152" s="318">
        <f>IF(R152="",0,IF(R152&lt;=#REF!,-2,(IF(R152&lt;=#REF!,-1,0))))</f>
        <v>0</v>
      </c>
      <c r="H152" s="167">
        <v>10</v>
      </c>
      <c r="I152" s="168"/>
      <c r="J152" s="378" t="s">
        <v>68</v>
      </c>
      <c r="K152" s="37" t="s">
        <v>255</v>
      </c>
      <c r="L152" s="371" t="s">
        <v>273</v>
      </c>
      <c r="M152" s="180"/>
      <c r="N152" s="180"/>
      <c r="O152" s="190"/>
      <c r="P152" s="194"/>
      <c r="Q152" s="203"/>
      <c r="R152" s="24"/>
      <c r="S152" s="316"/>
      <c r="T152" s="103"/>
      <c r="U152" s="91">
        <f t="shared" si="18"/>
        <v>10</v>
      </c>
      <c r="V152" s="289"/>
      <c r="W152" s="287" t="s">
        <v>92</v>
      </c>
      <c r="X152" s="92"/>
      <c r="Y152" s="92"/>
      <c r="AA152" s="358" t="s">
        <v>228</v>
      </c>
      <c r="AB152" s="363"/>
      <c r="AC152" s="361">
        <f t="shared" si="19"/>
        <v>0</v>
      </c>
    </row>
    <row r="153" spans="1:29" s="93" customFormat="1" ht="15" customHeight="1">
      <c r="A153" s="45" t="str">
        <f t="shared" si="16"/>
        <v>&lt;month&gt;</v>
      </c>
      <c r="B153" s="45" t="str">
        <f t="shared" si="17"/>
        <v>&lt;state&gt;</v>
      </c>
      <c r="C153" s="45" t="s">
        <v>129</v>
      </c>
      <c r="D153" s="63" t="s">
        <v>0</v>
      </c>
      <c r="E153" s="45" t="s">
        <v>30</v>
      </c>
      <c r="F153" s="45" t="s">
        <v>205</v>
      </c>
      <c r="G153" s="318">
        <f>IF(R153="",0,IF(R153&lt;=#REF!,-2,(IF(R153&lt;=#REF!,-1,0))))</f>
        <v>0</v>
      </c>
      <c r="H153" s="167">
        <v>20</v>
      </c>
      <c r="I153" s="168"/>
      <c r="J153" s="379" t="s">
        <v>67</v>
      </c>
      <c r="K153" s="282" t="s">
        <v>256</v>
      </c>
      <c r="L153" s="372" t="s">
        <v>273</v>
      </c>
      <c r="M153" s="180"/>
      <c r="N153" s="180"/>
      <c r="O153" s="190"/>
      <c r="P153" s="194"/>
      <c r="Q153" s="203"/>
      <c r="R153" s="24"/>
      <c r="S153" s="316"/>
      <c r="T153" s="103"/>
      <c r="U153" s="91">
        <f t="shared" si="18"/>
        <v>20</v>
      </c>
      <c r="V153" s="289"/>
      <c r="W153" s="287" t="s">
        <v>92</v>
      </c>
      <c r="X153" s="92"/>
      <c r="Y153" s="92"/>
      <c r="AA153" s="358" t="s">
        <v>228</v>
      </c>
      <c r="AB153" s="363"/>
      <c r="AC153" s="361">
        <f t="shared" si="19"/>
        <v>0</v>
      </c>
    </row>
    <row r="154" spans="1:29" s="93" customFormat="1" ht="15" customHeight="1">
      <c r="A154" s="45" t="str">
        <f t="shared" si="16"/>
        <v>&lt;month&gt;</v>
      </c>
      <c r="B154" s="45" t="str">
        <f t="shared" si="17"/>
        <v>&lt;state&gt;</v>
      </c>
      <c r="C154" s="45" t="s">
        <v>129</v>
      </c>
      <c r="D154" s="63" t="s">
        <v>0</v>
      </c>
      <c r="E154" s="45" t="s">
        <v>30</v>
      </c>
      <c r="F154" s="45" t="s">
        <v>205</v>
      </c>
      <c r="G154" s="318">
        <f>IF(R154="",0,IF(R154&lt;=#REF!,-2,(IF(R154&lt;=#REF!,-1,0))))</f>
        <v>0</v>
      </c>
      <c r="H154" s="167">
        <v>15</v>
      </c>
      <c r="I154" s="168"/>
      <c r="J154" s="380" t="s">
        <v>9</v>
      </c>
      <c r="K154" s="282" t="s">
        <v>260</v>
      </c>
      <c r="L154" s="372" t="s">
        <v>273</v>
      </c>
      <c r="M154" s="180"/>
      <c r="N154" s="180"/>
      <c r="O154" s="190"/>
      <c r="P154" s="194"/>
      <c r="Q154" s="203"/>
      <c r="R154" s="24"/>
      <c r="S154" s="316"/>
      <c r="T154" s="103"/>
      <c r="U154" s="91">
        <f t="shared" si="18"/>
        <v>15</v>
      </c>
      <c r="V154" s="289"/>
      <c r="W154" s="287" t="s">
        <v>92</v>
      </c>
      <c r="X154" s="92"/>
      <c r="Y154" s="92"/>
      <c r="AA154" s="358" t="s">
        <v>228</v>
      </c>
      <c r="AB154" s="363"/>
      <c r="AC154" s="361">
        <f t="shared" si="19"/>
        <v>0</v>
      </c>
    </row>
    <row r="155" spans="1:29" s="93" customFormat="1" ht="15" customHeight="1">
      <c r="A155" s="45" t="str">
        <f t="shared" si="16"/>
        <v>&lt;month&gt;</v>
      </c>
      <c r="B155" s="45" t="str">
        <f t="shared" si="17"/>
        <v>&lt;state&gt;</v>
      </c>
      <c r="C155" s="45" t="s">
        <v>129</v>
      </c>
      <c r="D155" s="63" t="s">
        <v>0</v>
      </c>
      <c r="E155" s="45" t="s">
        <v>30</v>
      </c>
      <c r="F155" s="45" t="s">
        <v>205</v>
      </c>
      <c r="G155" s="318">
        <f>IF(R155="",0,IF(R155&lt;=#REF!,-2,(IF(R155&lt;=#REF!,-1,0))))</f>
        <v>0</v>
      </c>
      <c r="H155" s="167">
        <v>1</v>
      </c>
      <c r="I155" s="168"/>
      <c r="J155" s="380" t="s">
        <v>74</v>
      </c>
      <c r="K155" s="282" t="s">
        <v>265</v>
      </c>
      <c r="L155" s="372" t="s">
        <v>316</v>
      </c>
      <c r="M155" s="180"/>
      <c r="N155" s="180"/>
      <c r="O155" s="190"/>
      <c r="P155" s="194"/>
      <c r="Q155" s="203"/>
      <c r="R155" s="24"/>
      <c r="S155" s="316"/>
      <c r="T155" s="103"/>
      <c r="U155" s="91">
        <f t="shared" si="18"/>
        <v>1</v>
      </c>
      <c r="V155" s="289"/>
      <c r="W155" s="287" t="s">
        <v>92</v>
      </c>
      <c r="X155" s="92"/>
      <c r="Y155" s="92"/>
      <c r="AA155" s="358"/>
      <c r="AB155" s="363"/>
      <c r="AC155" s="361">
        <f t="shared" si="19"/>
        <v>0</v>
      </c>
    </row>
    <row r="156" spans="1:29" s="93" customFormat="1" ht="15" customHeight="1">
      <c r="A156" s="45" t="str">
        <f t="shared" si="16"/>
        <v>&lt;month&gt;</v>
      </c>
      <c r="B156" s="45" t="str">
        <f t="shared" si="17"/>
        <v>&lt;state&gt;</v>
      </c>
      <c r="C156" s="45" t="s">
        <v>129</v>
      </c>
      <c r="D156" s="63" t="s">
        <v>0</v>
      </c>
      <c r="E156" s="45" t="s">
        <v>30</v>
      </c>
      <c r="F156" s="45" t="s">
        <v>205</v>
      </c>
      <c r="G156" s="318">
        <f>IF(R156="",0,IF(R156&lt;=#REF!,-2,(IF(R156&lt;=#REF!,-1,0))))</f>
        <v>0</v>
      </c>
      <c r="H156" s="167">
        <v>1</v>
      </c>
      <c r="I156" s="168"/>
      <c r="J156" s="380" t="s">
        <v>79</v>
      </c>
      <c r="K156" s="282" t="s">
        <v>265</v>
      </c>
      <c r="L156" s="372" t="s">
        <v>317</v>
      </c>
      <c r="M156" s="180"/>
      <c r="N156" s="180"/>
      <c r="O156" s="190"/>
      <c r="P156" s="194"/>
      <c r="Q156" s="203"/>
      <c r="R156" s="24"/>
      <c r="S156" s="316"/>
      <c r="T156" s="103"/>
      <c r="U156" s="91">
        <f t="shared" si="18"/>
        <v>1</v>
      </c>
      <c r="V156" s="289"/>
      <c r="W156" s="287" t="s">
        <v>92</v>
      </c>
      <c r="X156" s="92"/>
      <c r="Y156" s="92"/>
      <c r="AA156" s="358"/>
      <c r="AB156" s="363"/>
      <c r="AC156" s="361">
        <f t="shared" si="19"/>
        <v>0</v>
      </c>
    </row>
    <row r="157" spans="1:29" s="93" customFormat="1" ht="15" customHeight="1">
      <c r="A157" s="45" t="str">
        <f t="shared" si="16"/>
        <v>&lt;month&gt;</v>
      </c>
      <c r="B157" s="45" t="str">
        <f t="shared" si="17"/>
        <v>&lt;state&gt;</v>
      </c>
      <c r="C157" s="45" t="s">
        <v>129</v>
      </c>
      <c r="D157" s="63" t="s">
        <v>0</v>
      </c>
      <c r="E157" s="45" t="s">
        <v>30</v>
      </c>
      <c r="F157" s="45" t="s">
        <v>205</v>
      </c>
      <c r="G157" s="318">
        <f>IF(R157="",0,IF(R157&lt;=#REF!,-2,(IF(R157&lt;=#REF!,-1,0))))</f>
        <v>0</v>
      </c>
      <c r="H157" s="167">
        <v>5</v>
      </c>
      <c r="I157" s="168"/>
      <c r="J157" s="380" t="s">
        <v>78</v>
      </c>
      <c r="K157" s="283" t="s">
        <v>271</v>
      </c>
      <c r="L157" s="373" t="s">
        <v>316</v>
      </c>
      <c r="M157" s="180"/>
      <c r="N157" s="180"/>
      <c r="O157" s="190"/>
      <c r="P157" s="194"/>
      <c r="Q157" s="203"/>
      <c r="R157" s="24"/>
      <c r="S157" s="316"/>
      <c r="T157" s="103"/>
      <c r="U157" s="91">
        <f t="shared" si="18"/>
        <v>5</v>
      </c>
      <c r="V157" s="289"/>
      <c r="W157" s="287" t="s">
        <v>92</v>
      </c>
      <c r="X157" s="92"/>
      <c r="Y157" s="92"/>
      <c r="AA157" s="358" t="s">
        <v>228</v>
      </c>
      <c r="AB157" s="363"/>
      <c r="AC157" s="361">
        <f t="shared" si="19"/>
        <v>0</v>
      </c>
    </row>
    <row r="158" spans="1:29" s="93" customFormat="1" ht="15" customHeight="1">
      <c r="A158" s="45" t="str">
        <f t="shared" si="16"/>
        <v>&lt;month&gt;</v>
      </c>
      <c r="B158" s="45" t="str">
        <f t="shared" si="17"/>
        <v>&lt;state&gt;</v>
      </c>
      <c r="C158" s="45" t="s">
        <v>129</v>
      </c>
      <c r="D158" s="63" t="s">
        <v>0</v>
      </c>
      <c r="E158" s="45" t="s">
        <v>30</v>
      </c>
      <c r="F158" s="45" t="s">
        <v>205</v>
      </c>
      <c r="G158" s="318">
        <f>IF(R158="",0,IF(R158&lt;=#REF!,-2,(IF(R158&lt;=#REF!,-1,0))))</f>
        <v>0</v>
      </c>
      <c r="H158" s="169">
        <v>5</v>
      </c>
      <c r="I158" s="170"/>
      <c r="J158" s="284" t="s">
        <v>82</v>
      </c>
      <c r="K158" s="383" t="s">
        <v>271</v>
      </c>
      <c r="L158" s="284" t="s">
        <v>317</v>
      </c>
      <c r="M158" s="181"/>
      <c r="N158" s="181"/>
      <c r="O158" s="191"/>
      <c r="P158" s="195"/>
      <c r="Q158" s="277"/>
      <c r="R158" s="150"/>
      <c r="S158" s="317"/>
      <c r="T158" s="103"/>
      <c r="U158" s="91">
        <f t="shared" si="18"/>
        <v>5</v>
      </c>
      <c r="V158" s="289"/>
      <c r="W158" s="287" t="s">
        <v>92</v>
      </c>
      <c r="X158" s="92"/>
      <c r="Y158" s="92"/>
      <c r="AA158" s="358" t="s">
        <v>228</v>
      </c>
      <c r="AB158" s="363"/>
      <c r="AC158" s="361">
        <f t="shared" si="19"/>
        <v>0</v>
      </c>
    </row>
    <row r="159" spans="1:29" s="92" customFormat="1" ht="15" customHeight="1">
      <c r="A159" s="45" t="str">
        <f t="shared" si="16"/>
        <v>&lt;month&gt;</v>
      </c>
      <c r="B159" s="45" t="str">
        <f t="shared" si="17"/>
        <v>&lt;state&gt;</v>
      </c>
      <c r="C159" s="45" t="s">
        <v>129</v>
      </c>
      <c r="D159" s="63" t="s">
        <v>0</v>
      </c>
      <c r="E159" s="63" t="s">
        <v>34</v>
      </c>
      <c r="F159" s="63" t="s">
        <v>203</v>
      </c>
      <c r="G159" s="165">
        <f aca="true" t="shared" si="20" ref="G159:G166">IF(ISNUMBER(N159),IF(AND(P159&lt;20,(ROUND((P159-(N159*P159/100)),0)=1)),0,IF(AND(P159&lt;20,(ROUND((P159-(N159*P159/100)),0)=2)),-1,IF(N159&lt;90,-2,IF(N159&lt;95,-1,0)))),0)</f>
        <v>0</v>
      </c>
      <c r="H159" s="165">
        <v>5</v>
      </c>
      <c r="I159" s="166"/>
      <c r="J159" s="151" t="s">
        <v>11</v>
      </c>
      <c r="K159" s="82" t="s">
        <v>276</v>
      </c>
      <c r="L159" s="82" t="s">
        <v>332</v>
      </c>
      <c r="M159" s="203"/>
      <c r="N159" s="153"/>
      <c r="O159" s="203"/>
      <c r="P159" s="194"/>
      <c r="Q159" s="203"/>
      <c r="R159" s="203"/>
      <c r="S159" s="315"/>
      <c r="T159" s="111"/>
      <c r="U159" s="91">
        <f t="shared" si="18"/>
        <v>5</v>
      </c>
      <c r="V159" s="288"/>
      <c r="W159" s="288"/>
      <c r="AA159" s="357" t="s">
        <v>228</v>
      </c>
      <c r="AB159" s="363"/>
      <c r="AC159" s="361">
        <f t="shared" si="19"/>
        <v>0</v>
      </c>
    </row>
    <row r="160" spans="1:29" s="93" customFormat="1" ht="15" customHeight="1">
      <c r="A160" s="147" t="str">
        <f t="shared" si="16"/>
        <v>&lt;month&gt;</v>
      </c>
      <c r="B160" s="147" t="str">
        <f t="shared" si="17"/>
        <v>&lt;state&gt;</v>
      </c>
      <c r="C160" s="147" t="s">
        <v>129</v>
      </c>
      <c r="D160" s="148" t="s">
        <v>0</v>
      </c>
      <c r="E160" s="148" t="s">
        <v>34</v>
      </c>
      <c r="F160" s="148" t="s">
        <v>203</v>
      </c>
      <c r="G160" s="167">
        <f t="shared" si="20"/>
        <v>0</v>
      </c>
      <c r="H160" s="167">
        <v>10</v>
      </c>
      <c r="I160" s="168"/>
      <c r="J160" s="378" t="s">
        <v>166</v>
      </c>
      <c r="K160" s="37" t="s">
        <v>277</v>
      </c>
      <c r="L160" s="371" t="s">
        <v>331</v>
      </c>
      <c r="M160" s="203"/>
      <c r="N160" s="153"/>
      <c r="O160" s="203"/>
      <c r="P160" s="194"/>
      <c r="Q160" s="203"/>
      <c r="R160" s="203"/>
      <c r="S160" s="316"/>
      <c r="T160" s="112"/>
      <c r="U160" s="91">
        <f t="shared" si="18"/>
        <v>10</v>
      </c>
      <c r="V160" s="289"/>
      <c r="W160" s="289"/>
      <c r="X160" s="92"/>
      <c r="Y160" s="92"/>
      <c r="AA160" s="358" t="s">
        <v>228</v>
      </c>
      <c r="AB160" s="363"/>
      <c r="AC160" s="361">
        <f t="shared" si="19"/>
        <v>0</v>
      </c>
    </row>
    <row r="161" spans="1:29" s="93" customFormat="1" ht="15" customHeight="1">
      <c r="A161" s="45" t="str">
        <f t="shared" si="16"/>
        <v>&lt;month&gt;</v>
      </c>
      <c r="B161" s="45" t="str">
        <f t="shared" si="17"/>
        <v>&lt;state&gt;</v>
      </c>
      <c r="C161" s="45" t="s">
        <v>129</v>
      </c>
      <c r="D161" s="63" t="s">
        <v>0</v>
      </c>
      <c r="E161" s="63" t="s">
        <v>34</v>
      </c>
      <c r="F161" s="63" t="s">
        <v>203</v>
      </c>
      <c r="G161" s="167">
        <f t="shared" si="20"/>
        <v>0</v>
      </c>
      <c r="H161" s="167">
        <v>20</v>
      </c>
      <c r="I161" s="168"/>
      <c r="J161" s="378" t="s">
        <v>12</v>
      </c>
      <c r="K161" s="37" t="s">
        <v>280</v>
      </c>
      <c r="L161" s="371" t="s">
        <v>281</v>
      </c>
      <c r="M161" s="279"/>
      <c r="N161" s="180"/>
      <c r="O161" s="203"/>
      <c r="P161" s="194"/>
      <c r="Q161" s="203"/>
      <c r="R161" s="215"/>
      <c r="S161" s="316"/>
      <c r="T161" s="112"/>
      <c r="U161" s="91">
        <f t="shared" si="18"/>
        <v>20</v>
      </c>
      <c r="V161" s="289"/>
      <c r="W161" s="289"/>
      <c r="X161" s="92"/>
      <c r="Y161" s="92"/>
      <c r="AA161" s="358" t="s">
        <v>228</v>
      </c>
      <c r="AB161" s="363"/>
      <c r="AC161" s="361">
        <f t="shared" si="19"/>
        <v>0</v>
      </c>
    </row>
    <row r="162" spans="1:29" s="93" customFormat="1" ht="15" customHeight="1">
      <c r="A162" s="45" t="str">
        <f t="shared" si="16"/>
        <v>&lt;month&gt;</v>
      </c>
      <c r="B162" s="45" t="str">
        <f t="shared" si="17"/>
        <v>&lt;state&gt;</v>
      </c>
      <c r="C162" s="45" t="s">
        <v>129</v>
      </c>
      <c r="D162" s="63" t="s">
        <v>0</v>
      </c>
      <c r="E162" s="63" t="s">
        <v>34</v>
      </c>
      <c r="F162" s="63" t="s">
        <v>203</v>
      </c>
      <c r="G162" s="167">
        <f t="shared" si="20"/>
        <v>0</v>
      </c>
      <c r="H162" s="167">
        <v>20</v>
      </c>
      <c r="I162" s="168"/>
      <c r="J162" s="378" t="s">
        <v>99</v>
      </c>
      <c r="K162" s="83" t="s">
        <v>282</v>
      </c>
      <c r="L162" s="370" t="s">
        <v>331</v>
      </c>
      <c r="M162" s="279"/>
      <c r="N162" s="180"/>
      <c r="O162" s="203"/>
      <c r="P162" s="194"/>
      <c r="Q162" s="203"/>
      <c r="R162" s="215"/>
      <c r="S162" s="316"/>
      <c r="T162" s="112"/>
      <c r="U162" s="91">
        <f t="shared" si="18"/>
        <v>20</v>
      </c>
      <c r="V162" s="289"/>
      <c r="W162" s="289"/>
      <c r="X162" s="92"/>
      <c r="Y162" s="92"/>
      <c r="AA162" s="358" t="s">
        <v>228</v>
      </c>
      <c r="AB162" s="363"/>
      <c r="AC162" s="361">
        <f t="shared" si="19"/>
        <v>0</v>
      </c>
    </row>
    <row r="163" spans="1:29" s="93" customFormat="1" ht="15" customHeight="1">
      <c r="A163" s="45" t="str">
        <f t="shared" si="16"/>
        <v>&lt;month&gt;</v>
      </c>
      <c r="B163" s="45" t="str">
        <f t="shared" si="17"/>
        <v>&lt;state&gt;</v>
      </c>
      <c r="C163" s="45" t="s">
        <v>129</v>
      </c>
      <c r="D163" s="63" t="s">
        <v>0</v>
      </c>
      <c r="E163" s="63" t="s">
        <v>34</v>
      </c>
      <c r="F163" s="63" t="s">
        <v>203</v>
      </c>
      <c r="G163" s="387">
        <f>IF(N163&gt;0,-2,0)</f>
        <v>0</v>
      </c>
      <c r="H163" s="169">
        <v>10</v>
      </c>
      <c r="I163" s="170"/>
      <c r="J163" s="381" t="s">
        <v>19</v>
      </c>
      <c r="K163" s="38" t="s">
        <v>20</v>
      </c>
      <c r="L163" s="374" t="s">
        <v>286</v>
      </c>
      <c r="M163" s="281"/>
      <c r="N163" s="351"/>
      <c r="O163" s="277"/>
      <c r="P163" s="352"/>
      <c r="Q163" s="277"/>
      <c r="R163" s="280"/>
      <c r="S163" s="317"/>
      <c r="T163" s="112"/>
      <c r="U163" s="91">
        <f t="shared" si="18"/>
        <v>10</v>
      </c>
      <c r="V163" s="289"/>
      <c r="W163" s="289"/>
      <c r="X163" s="92"/>
      <c r="Y163" s="92"/>
      <c r="AA163" s="358" t="s">
        <v>228</v>
      </c>
      <c r="AB163" s="363"/>
      <c r="AC163" s="361">
        <f t="shared" si="19"/>
        <v>0</v>
      </c>
    </row>
    <row r="164" spans="1:29" s="92" customFormat="1" ht="15" customHeight="1">
      <c r="A164" s="45" t="str">
        <f t="shared" si="16"/>
        <v>&lt;month&gt;</v>
      </c>
      <c r="B164" s="45" t="str">
        <f t="shared" si="17"/>
        <v>&lt;state&gt;</v>
      </c>
      <c r="C164" s="45" t="s">
        <v>129</v>
      </c>
      <c r="D164" s="63" t="s">
        <v>0</v>
      </c>
      <c r="E164" s="63" t="s">
        <v>33</v>
      </c>
      <c r="F164" s="63" t="s">
        <v>203</v>
      </c>
      <c r="G164" s="167">
        <f t="shared" si="20"/>
        <v>0</v>
      </c>
      <c r="H164" s="167">
        <v>2</v>
      </c>
      <c r="I164" s="168"/>
      <c r="J164" s="378" t="s">
        <v>151</v>
      </c>
      <c r="K164" s="83" t="s">
        <v>300</v>
      </c>
      <c r="L164" s="370" t="s">
        <v>287</v>
      </c>
      <c r="M164" s="203"/>
      <c r="N164" s="153"/>
      <c r="O164" s="203"/>
      <c r="P164" s="194"/>
      <c r="Q164" s="203"/>
      <c r="R164" s="203"/>
      <c r="S164" s="316"/>
      <c r="T164" s="111"/>
      <c r="U164" s="91">
        <f t="shared" si="18"/>
        <v>2</v>
      </c>
      <c r="V164" s="288"/>
      <c r="W164" s="288"/>
      <c r="AA164" s="357" t="s">
        <v>228</v>
      </c>
      <c r="AB164" s="363"/>
      <c r="AC164" s="361">
        <f t="shared" si="19"/>
        <v>0</v>
      </c>
    </row>
    <row r="165" spans="1:29" s="93" customFormat="1" ht="15" customHeight="1">
      <c r="A165" s="45" t="str">
        <f t="shared" si="16"/>
        <v>&lt;month&gt;</v>
      </c>
      <c r="B165" s="45" t="str">
        <f t="shared" si="17"/>
        <v>&lt;state&gt;</v>
      </c>
      <c r="C165" s="45" t="s">
        <v>129</v>
      </c>
      <c r="D165" s="63" t="s">
        <v>0</v>
      </c>
      <c r="E165" s="63" t="s">
        <v>33</v>
      </c>
      <c r="F165" s="63" t="s">
        <v>203</v>
      </c>
      <c r="G165" s="167">
        <f t="shared" si="20"/>
        <v>0</v>
      </c>
      <c r="H165" s="167">
        <v>2</v>
      </c>
      <c r="I165" s="168"/>
      <c r="J165" s="382" t="s">
        <v>190</v>
      </c>
      <c r="K165" s="285" t="s">
        <v>302</v>
      </c>
      <c r="L165" s="375" t="s">
        <v>323</v>
      </c>
      <c r="M165" s="203"/>
      <c r="N165" s="153"/>
      <c r="O165" s="203"/>
      <c r="P165" s="194"/>
      <c r="Q165" s="203"/>
      <c r="R165" s="203"/>
      <c r="S165" s="316"/>
      <c r="T165" s="291"/>
      <c r="U165" s="91">
        <f t="shared" si="18"/>
        <v>2</v>
      </c>
      <c r="V165" s="289"/>
      <c r="W165" s="289"/>
      <c r="X165" s="92"/>
      <c r="Y165" s="92"/>
      <c r="AA165" s="358" t="s">
        <v>228</v>
      </c>
      <c r="AB165" s="363"/>
      <c r="AC165" s="361">
        <f t="shared" si="19"/>
        <v>0</v>
      </c>
    </row>
    <row r="166" spans="1:29" s="93" customFormat="1" ht="15" customHeight="1">
      <c r="A166" s="45" t="str">
        <f t="shared" si="16"/>
        <v>&lt;month&gt;</v>
      </c>
      <c r="B166" s="45" t="str">
        <f t="shared" si="17"/>
        <v>&lt;state&gt;</v>
      </c>
      <c r="C166" s="45" t="s">
        <v>129</v>
      </c>
      <c r="D166" s="63" t="s">
        <v>0</v>
      </c>
      <c r="E166" s="63" t="s">
        <v>33</v>
      </c>
      <c r="F166" s="63" t="s">
        <v>203</v>
      </c>
      <c r="G166" s="167">
        <f t="shared" si="20"/>
        <v>0</v>
      </c>
      <c r="H166" s="167">
        <v>2</v>
      </c>
      <c r="I166" s="168"/>
      <c r="J166" s="286" t="s">
        <v>191</v>
      </c>
      <c r="K166" s="285" t="s">
        <v>305</v>
      </c>
      <c r="L166" s="286" t="s">
        <v>323</v>
      </c>
      <c r="M166" s="203"/>
      <c r="N166" s="153"/>
      <c r="O166" s="203"/>
      <c r="P166" s="194"/>
      <c r="Q166" s="203"/>
      <c r="R166" s="203"/>
      <c r="S166" s="316"/>
      <c r="T166" s="291"/>
      <c r="U166" s="91">
        <f t="shared" si="18"/>
        <v>2</v>
      </c>
      <c r="V166" s="289"/>
      <c r="W166" s="289"/>
      <c r="X166" s="92"/>
      <c r="Y166" s="92"/>
      <c r="AA166" s="358" t="s">
        <v>228</v>
      </c>
      <c r="AB166" s="363"/>
      <c r="AC166" s="361">
        <f t="shared" si="19"/>
        <v>0</v>
      </c>
    </row>
    <row r="167" spans="1:29" s="93" customFormat="1" ht="15" customHeight="1">
      <c r="A167" s="45" t="str">
        <f t="shared" si="16"/>
        <v>&lt;month&gt;</v>
      </c>
      <c r="B167" s="45" t="str">
        <f t="shared" si="17"/>
        <v>&lt;state&gt;</v>
      </c>
      <c r="C167" s="45" t="s">
        <v>129</v>
      </c>
      <c r="D167" s="63" t="s">
        <v>0</v>
      </c>
      <c r="E167" s="63" t="s">
        <v>33</v>
      </c>
      <c r="F167" s="63" t="s">
        <v>205</v>
      </c>
      <c r="G167" s="318">
        <f>IF(R167="",0,IF(R167&lt;=#REF!,-2,(IF(R167&lt;=#REF!,-1,0))))</f>
        <v>0</v>
      </c>
      <c r="H167" s="167">
        <v>2</v>
      </c>
      <c r="I167" s="168"/>
      <c r="J167" s="378" t="s">
        <v>160</v>
      </c>
      <c r="K167" s="37" t="s">
        <v>288</v>
      </c>
      <c r="L167" s="371" t="s">
        <v>324</v>
      </c>
      <c r="M167" s="180"/>
      <c r="N167" s="180"/>
      <c r="O167" s="190"/>
      <c r="P167" s="194"/>
      <c r="Q167" s="203"/>
      <c r="R167" s="24"/>
      <c r="S167" s="316"/>
      <c r="T167" s="103"/>
      <c r="U167" s="91">
        <f t="shared" si="18"/>
        <v>2</v>
      </c>
      <c r="V167" s="289"/>
      <c r="W167" s="287" t="s">
        <v>92</v>
      </c>
      <c r="X167" s="92"/>
      <c r="Y167" s="92"/>
      <c r="AA167" s="358" t="s">
        <v>228</v>
      </c>
      <c r="AB167" s="363"/>
      <c r="AC167" s="361">
        <f t="shared" si="19"/>
        <v>0</v>
      </c>
    </row>
    <row r="168" spans="1:29" s="93" customFormat="1" ht="15" customHeight="1">
      <c r="A168" s="45" t="str">
        <f t="shared" si="16"/>
        <v>&lt;month&gt;</v>
      </c>
      <c r="B168" s="45" t="str">
        <f t="shared" si="17"/>
        <v>&lt;state&gt;</v>
      </c>
      <c r="C168" s="45" t="s">
        <v>129</v>
      </c>
      <c r="D168" s="63" t="s">
        <v>0</v>
      </c>
      <c r="E168" s="63" t="s">
        <v>33</v>
      </c>
      <c r="F168" s="63" t="s">
        <v>205</v>
      </c>
      <c r="G168" s="318">
        <f>IF(R168="",0,IF(R168&lt;=#REF!,-2,(IF(R168&lt;=#REF!,-1,0))))</f>
        <v>0</v>
      </c>
      <c r="H168" s="167">
        <v>2</v>
      </c>
      <c r="I168" s="168"/>
      <c r="J168" s="378" t="s">
        <v>161</v>
      </c>
      <c r="K168" s="37" t="s">
        <v>288</v>
      </c>
      <c r="L168" s="371" t="s">
        <v>325</v>
      </c>
      <c r="M168" s="180"/>
      <c r="N168" s="180"/>
      <c r="O168" s="190"/>
      <c r="P168" s="194"/>
      <c r="Q168" s="203"/>
      <c r="R168" s="24"/>
      <c r="S168" s="316"/>
      <c r="T168" s="103"/>
      <c r="U168" s="91">
        <f t="shared" si="18"/>
        <v>2</v>
      </c>
      <c r="V168" s="289"/>
      <c r="W168" s="287" t="s">
        <v>92</v>
      </c>
      <c r="X168" s="92"/>
      <c r="Y168" s="92"/>
      <c r="AA168" s="358" t="s">
        <v>228</v>
      </c>
      <c r="AB168" s="363"/>
      <c r="AC168" s="361">
        <f t="shared" si="19"/>
        <v>0</v>
      </c>
    </row>
    <row r="169" spans="1:29" s="93" customFormat="1" ht="15" customHeight="1">
      <c r="A169" s="45" t="str">
        <f t="shared" si="16"/>
        <v>&lt;month&gt;</v>
      </c>
      <c r="B169" s="45" t="str">
        <f t="shared" si="17"/>
        <v>&lt;state&gt;</v>
      </c>
      <c r="C169" s="45" t="s">
        <v>129</v>
      </c>
      <c r="D169" s="63" t="s">
        <v>0</v>
      </c>
      <c r="E169" s="63" t="s">
        <v>33</v>
      </c>
      <c r="F169" s="63" t="s">
        <v>205</v>
      </c>
      <c r="G169" s="318">
        <f>IF(R169="",0,IF(R169&lt;=#REF!,-2,(IF(R169&lt;=#REF!,-1,0))))</f>
        <v>0</v>
      </c>
      <c r="H169" s="167">
        <v>2</v>
      </c>
      <c r="I169" s="168"/>
      <c r="J169" s="378" t="s">
        <v>162</v>
      </c>
      <c r="K169" s="37" t="s">
        <v>288</v>
      </c>
      <c r="L169" s="371" t="s">
        <v>326</v>
      </c>
      <c r="M169" s="180"/>
      <c r="N169" s="180"/>
      <c r="O169" s="190"/>
      <c r="P169" s="194"/>
      <c r="Q169" s="203"/>
      <c r="R169" s="24"/>
      <c r="S169" s="316"/>
      <c r="T169" s="103"/>
      <c r="U169" s="91">
        <f t="shared" si="18"/>
        <v>2</v>
      </c>
      <c r="V169" s="289"/>
      <c r="W169" s="287" t="s">
        <v>92</v>
      </c>
      <c r="X169" s="92"/>
      <c r="Y169" s="92"/>
      <c r="AA169" s="358" t="s">
        <v>228</v>
      </c>
      <c r="AB169" s="363"/>
      <c r="AC169" s="361">
        <f t="shared" si="19"/>
        <v>0</v>
      </c>
    </row>
    <row r="170" spans="1:29" s="93" customFormat="1" ht="15" customHeight="1">
      <c r="A170" s="45" t="str">
        <f t="shared" si="16"/>
        <v>&lt;month&gt;</v>
      </c>
      <c r="B170" s="45" t="str">
        <f t="shared" si="17"/>
        <v>&lt;state&gt;</v>
      </c>
      <c r="C170" s="45" t="s">
        <v>129</v>
      </c>
      <c r="D170" s="63" t="s">
        <v>0</v>
      </c>
      <c r="E170" s="63" t="s">
        <v>33</v>
      </c>
      <c r="F170" s="63" t="s">
        <v>205</v>
      </c>
      <c r="G170" s="318">
        <f>IF(R170="",0,IF(R170&lt;=#REF!,-2,(IF(R170&lt;=#REF!,-1,0))))</f>
        <v>0</v>
      </c>
      <c r="H170" s="167">
        <v>2</v>
      </c>
      <c r="I170" s="168"/>
      <c r="J170" s="378" t="s">
        <v>31</v>
      </c>
      <c r="K170" s="37" t="s">
        <v>288</v>
      </c>
      <c r="L170" s="371" t="s">
        <v>289</v>
      </c>
      <c r="M170" s="180"/>
      <c r="N170" s="180"/>
      <c r="O170" s="190"/>
      <c r="P170" s="194"/>
      <c r="Q170" s="203"/>
      <c r="R170" s="24"/>
      <c r="S170" s="316"/>
      <c r="T170" s="103"/>
      <c r="U170" s="91">
        <f t="shared" si="18"/>
        <v>2</v>
      </c>
      <c r="V170" s="289"/>
      <c r="W170" s="287" t="s">
        <v>92</v>
      </c>
      <c r="X170" s="92"/>
      <c r="Y170" s="92"/>
      <c r="AA170" s="358" t="s">
        <v>228</v>
      </c>
      <c r="AB170" s="363"/>
      <c r="AC170" s="361">
        <f t="shared" si="19"/>
        <v>0</v>
      </c>
    </row>
    <row r="171" spans="1:29" s="93" customFormat="1" ht="15" customHeight="1">
      <c r="A171" s="45" t="str">
        <f t="shared" si="16"/>
        <v>&lt;month&gt;</v>
      </c>
      <c r="B171" s="45" t="str">
        <f t="shared" si="17"/>
        <v>&lt;state&gt;</v>
      </c>
      <c r="C171" s="45" t="s">
        <v>129</v>
      </c>
      <c r="D171" s="63" t="s">
        <v>0</v>
      </c>
      <c r="E171" s="63" t="s">
        <v>33</v>
      </c>
      <c r="F171" s="63" t="s">
        <v>205</v>
      </c>
      <c r="G171" s="318">
        <f>IF(R171="",0,IF(R171&lt;=#REF!,-2,(IF(R171&lt;=#REF!,-1,0))))</f>
        <v>0</v>
      </c>
      <c r="H171" s="340">
        <v>2</v>
      </c>
      <c r="I171" s="168"/>
      <c r="J171" s="382" t="s">
        <v>189</v>
      </c>
      <c r="K171" s="285" t="s">
        <v>202</v>
      </c>
      <c r="L171" s="375" t="s">
        <v>323</v>
      </c>
      <c r="M171" s="180"/>
      <c r="N171" s="180"/>
      <c r="O171" s="190"/>
      <c r="P171" s="194"/>
      <c r="Q171" s="190"/>
      <c r="R171" s="24"/>
      <c r="S171" s="316"/>
      <c r="T171" s="103"/>
      <c r="U171" s="91">
        <f t="shared" si="18"/>
        <v>2</v>
      </c>
      <c r="V171" s="289"/>
      <c r="W171" s="289"/>
      <c r="X171" s="92"/>
      <c r="Y171" s="92"/>
      <c r="AA171" s="358" t="s">
        <v>228</v>
      </c>
      <c r="AB171" s="363"/>
      <c r="AC171" s="361">
        <f t="shared" si="19"/>
        <v>0</v>
      </c>
    </row>
    <row r="172" spans="1:29" s="93" customFormat="1" ht="15" customHeight="1">
      <c r="A172" s="45" t="str">
        <f t="shared" si="16"/>
        <v>&lt;month&gt;</v>
      </c>
      <c r="B172" s="45" t="str">
        <f t="shared" si="17"/>
        <v>&lt;state&gt;</v>
      </c>
      <c r="C172" s="45" t="s">
        <v>129</v>
      </c>
      <c r="D172" s="63" t="s">
        <v>0</v>
      </c>
      <c r="E172" s="63" t="s">
        <v>33</v>
      </c>
      <c r="F172" s="63" t="s">
        <v>205</v>
      </c>
      <c r="G172" s="318">
        <f>IF(R172="",0,IF(R172&lt;=#REF!,-2,(IF(R172&lt;=#REF!,-1,0))))</f>
        <v>0</v>
      </c>
      <c r="H172" s="353">
        <v>5</v>
      </c>
      <c r="I172" s="168"/>
      <c r="J172" s="382" t="s">
        <v>91</v>
      </c>
      <c r="K172" s="285" t="s">
        <v>202</v>
      </c>
      <c r="L172" s="375" t="s">
        <v>289</v>
      </c>
      <c r="M172" s="180"/>
      <c r="N172" s="180"/>
      <c r="O172" s="190"/>
      <c r="P172" s="194"/>
      <c r="Q172" s="190"/>
      <c r="R172" s="24"/>
      <c r="S172" s="316"/>
      <c r="T172" s="103"/>
      <c r="U172" s="91">
        <f t="shared" si="18"/>
        <v>5</v>
      </c>
      <c r="V172" s="289"/>
      <c r="W172" s="289"/>
      <c r="X172" s="92"/>
      <c r="Y172" s="92"/>
      <c r="AA172" s="358" t="s">
        <v>228</v>
      </c>
      <c r="AB172" s="363"/>
      <c r="AC172" s="361">
        <f t="shared" si="19"/>
        <v>0</v>
      </c>
    </row>
    <row r="173" spans="1:29" s="93" customFormat="1" ht="15" customHeight="1">
      <c r="A173" s="45" t="str">
        <f t="shared" si="16"/>
        <v>&lt;month&gt;</v>
      </c>
      <c r="B173" s="45" t="str">
        <f t="shared" si="17"/>
        <v>&lt;state&gt;</v>
      </c>
      <c r="C173" s="45" t="s">
        <v>129</v>
      </c>
      <c r="D173" s="63" t="s">
        <v>0</v>
      </c>
      <c r="E173" s="63" t="s">
        <v>33</v>
      </c>
      <c r="F173" s="63" t="s">
        <v>205</v>
      </c>
      <c r="G173" s="318">
        <f>IF(R173="",0,IF(R173&lt;=#REF!,-2,(IF(R173&lt;=#REF!,-1,0))))</f>
        <v>0</v>
      </c>
      <c r="H173" s="167">
        <v>5</v>
      </c>
      <c r="I173" s="168"/>
      <c r="J173" s="378" t="s">
        <v>105</v>
      </c>
      <c r="K173" s="37" t="s">
        <v>258</v>
      </c>
      <c r="L173" s="371" t="s">
        <v>323</v>
      </c>
      <c r="M173" s="180"/>
      <c r="N173" s="180"/>
      <c r="O173" s="190"/>
      <c r="P173" s="194"/>
      <c r="Q173" s="203"/>
      <c r="R173" s="24"/>
      <c r="S173" s="316"/>
      <c r="T173" s="103"/>
      <c r="U173" s="91">
        <f t="shared" si="18"/>
        <v>5</v>
      </c>
      <c r="V173" s="289"/>
      <c r="W173" s="287" t="s">
        <v>92</v>
      </c>
      <c r="X173" s="92"/>
      <c r="Y173" s="92"/>
      <c r="AA173" s="358" t="s">
        <v>228</v>
      </c>
      <c r="AB173" s="363"/>
      <c r="AC173" s="361">
        <f t="shared" si="19"/>
        <v>0</v>
      </c>
    </row>
    <row r="174" spans="1:29" s="93" customFormat="1" ht="15" customHeight="1">
      <c r="A174" s="45" t="str">
        <f t="shared" si="16"/>
        <v>&lt;month&gt;</v>
      </c>
      <c r="B174" s="45" t="str">
        <f t="shared" si="17"/>
        <v>&lt;state&gt;</v>
      </c>
      <c r="C174" s="45" t="s">
        <v>129</v>
      </c>
      <c r="D174" s="63" t="s">
        <v>0</v>
      </c>
      <c r="E174" s="63" t="s">
        <v>33</v>
      </c>
      <c r="F174" s="63" t="s">
        <v>205</v>
      </c>
      <c r="G174" s="318">
        <f>IF(R174="",0,IF(R174&lt;=#REF!,-2,(IF(R174&lt;=#REF!,-1,0))))</f>
        <v>0</v>
      </c>
      <c r="H174" s="167">
        <v>5</v>
      </c>
      <c r="I174" s="168"/>
      <c r="J174" s="286" t="s">
        <v>192</v>
      </c>
      <c r="K174" s="285" t="s">
        <v>259</v>
      </c>
      <c r="L174" s="286" t="s">
        <v>323</v>
      </c>
      <c r="M174" s="180"/>
      <c r="N174" s="180"/>
      <c r="O174" s="190"/>
      <c r="P174" s="194"/>
      <c r="Q174" s="203"/>
      <c r="R174" s="24"/>
      <c r="S174" s="316"/>
      <c r="T174" s="103"/>
      <c r="U174" s="91">
        <f t="shared" si="18"/>
        <v>5</v>
      </c>
      <c r="V174" s="289"/>
      <c r="W174" s="287" t="s">
        <v>92</v>
      </c>
      <c r="X174" s="92"/>
      <c r="Y174" s="92"/>
      <c r="AA174" s="358" t="s">
        <v>228</v>
      </c>
      <c r="AB174" s="363"/>
      <c r="AC174" s="361">
        <f t="shared" si="19"/>
        <v>0</v>
      </c>
    </row>
    <row r="175" spans="1:29" s="93" customFormat="1" ht="15" customHeight="1">
      <c r="A175" s="45" t="str">
        <f t="shared" si="16"/>
        <v>&lt;month&gt;</v>
      </c>
      <c r="B175" s="45" t="str">
        <f t="shared" si="17"/>
        <v>&lt;state&gt;</v>
      </c>
      <c r="C175" s="45" t="s">
        <v>129</v>
      </c>
      <c r="D175" s="63" t="s">
        <v>0</v>
      </c>
      <c r="E175" s="63" t="s">
        <v>33</v>
      </c>
      <c r="F175" s="63" t="s">
        <v>205</v>
      </c>
      <c r="G175" s="318">
        <f>IF(R175="",0,IF(R175&lt;=#REF!,-2,(IF(R175&lt;=#REF!,-1,0))))</f>
        <v>0</v>
      </c>
      <c r="H175" s="167">
        <v>5</v>
      </c>
      <c r="I175" s="168"/>
      <c r="J175" s="19" t="s">
        <v>157</v>
      </c>
      <c r="K175" s="37" t="s">
        <v>260</v>
      </c>
      <c r="L175" s="19" t="s">
        <v>323</v>
      </c>
      <c r="M175" s="180"/>
      <c r="N175" s="180"/>
      <c r="O175" s="190"/>
      <c r="P175" s="194"/>
      <c r="Q175" s="203"/>
      <c r="R175" s="24"/>
      <c r="S175" s="316"/>
      <c r="T175" s="103"/>
      <c r="U175" s="91">
        <f t="shared" si="18"/>
        <v>5</v>
      </c>
      <c r="V175" s="289"/>
      <c r="W175" s="287" t="s">
        <v>92</v>
      </c>
      <c r="X175" s="92"/>
      <c r="Y175" s="92"/>
      <c r="AA175" s="358" t="s">
        <v>228</v>
      </c>
      <c r="AB175" s="363"/>
      <c r="AC175" s="361">
        <f t="shared" si="19"/>
        <v>0</v>
      </c>
    </row>
    <row r="176" spans="1:29" s="93" customFormat="1" ht="15" customHeight="1">
      <c r="A176" s="45" t="str">
        <f t="shared" si="16"/>
        <v>&lt;month&gt;</v>
      </c>
      <c r="B176" s="45" t="str">
        <f t="shared" si="17"/>
        <v>&lt;state&gt;</v>
      </c>
      <c r="C176" s="45" t="s">
        <v>129</v>
      </c>
      <c r="D176" s="63" t="s">
        <v>0</v>
      </c>
      <c r="E176" s="63" t="s">
        <v>33</v>
      </c>
      <c r="F176" s="63" t="s">
        <v>205</v>
      </c>
      <c r="G176" s="318">
        <f>IF(R176="",0,IF(R176&lt;=#REF!,-2,(IF(R176&lt;=#REF!,-1,0))))</f>
        <v>0</v>
      </c>
      <c r="H176" s="167">
        <v>2</v>
      </c>
      <c r="I176" s="168"/>
      <c r="J176" s="286" t="s">
        <v>193</v>
      </c>
      <c r="K176" s="285" t="s">
        <v>283</v>
      </c>
      <c r="L176" s="286" t="s">
        <v>329</v>
      </c>
      <c r="M176" s="180"/>
      <c r="N176" s="180"/>
      <c r="O176" s="190"/>
      <c r="P176" s="194"/>
      <c r="Q176" s="190"/>
      <c r="R176" s="24"/>
      <c r="S176" s="316"/>
      <c r="T176" s="103"/>
      <c r="U176" s="91">
        <f t="shared" si="18"/>
        <v>2</v>
      </c>
      <c r="V176" s="289"/>
      <c r="W176" s="289"/>
      <c r="X176" s="92"/>
      <c r="Y176" s="92"/>
      <c r="AA176" s="358" t="s">
        <v>228</v>
      </c>
      <c r="AB176" s="363"/>
      <c r="AC176" s="361">
        <f t="shared" si="19"/>
        <v>0</v>
      </c>
    </row>
    <row r="177" spans="1:29" s="93" customFormat="1" ht="15" customHeight="1">
      <c r="A177" s="45" t="str">
        <f t="shared" si="16"/>
        <v>&lt;month&gt;</v>
      </c>
      <c r="B177" s="45" t="str">
        <f t="shared" si="17"/>
        <v>&lt;state&gt;</v>
      </c>
      <c r="C177" s="45" t="s">
        <v>129</v>
      </c>
      <c r="D177" s="63" t="s">
        <v>0</v>
      </c>
      <c r="E177" s="63" t="s">
        <v>33</v>
      </c>
      <c r="F177" s="63" t="s">
        <v>205</v>
      </c>
      <c r="G177" s="318">
        <f>IF(R177="",0,IF(R177&lt;=#REF!,-2,(IF(R177&lt;=#REF!,-1,0))))</f>
        <v>0</v>
      </c>
      <c r="H177" s="167">
        <v>2</v>
      </c>
      <c r="I177" s="168"/>
      <c r="J177" s="286" t="s">
        <v>194</v>
      </c>
      <c r="K177" s="285" t="s">
        <v>283</v>
      </c>
      <c r="L177" s="286" t="s">
        <v>330</v>
      </c>
      <c r="M177" s="180"/>
      <c r="N177" s="180"/>
      <c r="O177" s="190"/>
      <c r="P177" s="194"/>
      <c r="Q177" s="190"/>
      <c r="R177" s="24"/>
      <c r="S177" s="316"/>
      <c r="T177" s="103"/>
      <c r="U177" s="91">
        <f t="shared" si="18"/>
        <v>2</v>
      </c>
      <c r="V177" s="289"/>
      <c r="W177" s="289"/>
      <c r="X177" s="92"/>
      <c r="Y177" s="92"/>
      <c r="AA177" s="358" t="s">
        <v>228</v>
      </c>
      <c r="AB177" s="363"/>
      <c r="AC177" s="361">
        <f t="shared" si="19"/>
        <v>0</v>
      </c>
    </row>
    <row r="178" spans="1:29" s="93" customFormat="1" ht="15" customHeight="1">
      <c r="A178" s="45" t="str">
        <f t="shared" si="16"/>
        <v>&lt;month&gt;</v>
      </c>
      <c r="B178" s="45" t="str">
        <f t="shared" si="17"/>
        <v>&lt;state&gt;</v>
      </c>
      <c r="C178" s="45" t="s">
        <v>129</v>
      </c>
      <c r="D178" s="63" t="s">
        <v>0</v>
      </c>
      <c r="E178" s="63" t="s">
        <v>33</v>
      </c>
      <c r="F178" s="63" t="s">
        <v>205</v>
      </c>
      <c r="G178" s="318">
        <f>IF(R178="",0,IF(R178&lt;=#REF!,-2,(IF(R178&lt;=#REF!,-1,0))))</f>
        <v>0</v>
      </c>
      <c r="H178" s="167">
        <v>2</v>
      </c>
      <c r="I178" s="168"/>
      <c r="J178" s="378" t="s">
        <v>163</v>
      </c>
      <c r="K178" s="37" t="s">
        <v>271</v>
      </c>
      <c r="L178" s="371" t="s">
        <v>329</v>
      </c>
      <c r="M178" s="180"/>
      <c r="N178" s="180"/>
      <c r="O178" s="190"/>
      <c r="P178" s="194"/>
      <c r="Q178" s="203"/>
      <c r="R178" s="24"/>
      <c r="S178" s="316"/>
      <c r="T178" s="103"/>
      <c r="U178" s="91">
        <f t="shared" si="18"/>
        <v>2</v>
      </c>
      <c r="V178" s="289"/>
      <c r="W178" s="287" t="s">
        <v>92</v>
      </c>
      <c r="X178" s="92"/>
      <c r="Y178" s="92"/>
      <c r="AA178" s="358" t="s">
        <v>228</v>
      </c>
      <c r="AB178" s="363"/>
      <c r="AC178" s="361">
        <f t="shared" si="19"/>
        <v>0</v>
      </c>
    </row>
    <row r="179" spans="1:29" s="93" customFormat="1" ht="15" customHeight="1">
      <c r="A179" s="45" t="str">
        <f t="shared" si="16"/>
        <v>&lt;month&gt;</v>
      </c>
      <c r="B179" s="45" t="str">
        <f t="shared" si="17"/>
        <v>&lt;state&gt;</v>
      </c>
      <c r="C179" s="45" t="s">
        <v>129</v>
      </c>
      <c r="D179" s="63" t="s">
        <v>0</v>
      </c>
      <c r="E179" s="63" t="s">
        <v>33</v>
      </c>
      <c r="F179" s="63" t="s">
        <v>205</v>
      </c>
      <c r="G179" s="386">
        <f>IF(R179="",0,IF(R179&lt;=#REF!,-2,(IF(R179&lt;=#REF!,-1,0))))</f>
        <v>0</v>
      </c>
      <c r="H179" s="169">
        <v>2</v>
      </c>
      <c r="I179" s="170"/>
      <c r="J179" s="381" t="s">
        <v>164</v>
      </c>
      <c r="K179" s="38" t="s">
        <v>271</v>
      </c>
      <c r="L179" s="374" t="s">
        <v>330</v>
      </c>
      <c r="M179" s="181"/>
      <c r="N179" s="181"/>
      <c r="O179" s="191"/>
      <c r="P179" s="195"/>
      <c r="Q179" s="277"/>
      <c r="R179" s="150"/>
      <c r="S179" s="317"/>
      <c r="T179" s="103"/>
      <c r="U179" s="91">
        <f t="shared" si="18"/>
        <v>2</v>
      </c>
      <c r="V179" s="289"/>
      <c r="W179" s="287" t="s">
        <v>92</v>
      </c>
      <c r="X179" s="92"/>
      <c r="Y179" s="92"/>
      <c r="AA179" s="358" t="s">
        <v>228</v>
      </c>
      <c r="AB179" s="363"/>
      <c r="AC179" s="361">
        <f t="shared" si="19"/>
        <v>0</v>
      </c>
    </row>
    <row r="180" spans="1:29" s="93" customFormat="1" ht="15" customHeight="1">
      <c r="A180" s="45" t="str">
        <f t="shared" si="16"/>
        <v>&lt;month&gt;</v>
      </c>
      <c r="B180" s="45" t="str">
        <f t="shared" si="17"/>
        <v>&lt;state&gt;</v>
      </c>
      <c r="C180" s="45" t="s">
        <v>129</v>
      </c>
      <c r="D180" s="63" t="s">
        <v>0</v>
      </c>
      <c r="E180" s="63" t="s">
        <v>199</v>
      </c>
      <c r="F180" s="63" t="s">
        <v>203</v>
      </c>
      <c r="G180" s="167">
        <f>IF(ISNUMBER(N180),IF(N180&lt;98,-2,IF(N180&lt;99.5,-1,0)),0)</f>
        <v>0</v>
      </c>
      <c r="H180" s="167">
        <v>2</v>
      </c>
      <c r="I180" s="168"/>
      <c r="J180" s="389" t="s">
        <v>142</v>
      </c>
      <c r="K180" s="37" t="s">
        <v>247</v>
      </c>
      <c r="L180" s="371" t="s">
        <v>248</v>
      </c>
      <c r="M180" s="279"/>
      <c r="N180" s="180"/>
      <c r="O180" s="203"/>
      <c r="P180" s="194"/>
      <c r="Q180" s="203"/>
      <c r="R180" s="215"/>
      <c r="S180" s="316"/>
      <c r="T180" s="103"/>
      <c r="U180" s="91">
        <f t="shared" si="18"/>
        <v>2</v>
      </c>
      <c r="V180" s="289"/>
      <c r="W180" s="287"/>
      <c r="X180" s="92"/>
      <c r="Y180" s="92"/>
      <c r="AA180" s="358"/>
      <c r="AB180" s="363"/>
      <c r="AC180" s="361">
        <f t="shared" si="19"/>
        <v>0</v>
      </c>
    </row>
    <row r="181" spans="1:29" s="92" customFormat="1" ht="15" customHeight="1">
      <c r="A181" s="45" t="str">
        <f t="shared" si="16"/>
        <v>&lt;month&gt;</v>
      </c>
      <c r="B181" s="45" t="str">
        <f t="shared" si="17"/>
        <v>&lt;state&gt;</v>
      </c>
      <c r="C181" s="45" t="s">
        <v>129</v>
      </c>
      <c r="D181" s="63" t="s">
        <v>0</v>
      </c>
      <c r="E181" s="63" t="s">
        <v>199</v>
      </c>
      <c r="F181" s="63" t="s">
        <v>203</v>
      </c>
      <c r="G181" s="167">
        <f>IF(ISNUMBER(N181),IF(N181&lt;98,-2,IF(N181&lt;99.5,-1,0)),0)</f>
        <v>0</v>
      </c>
      <c r="H181" s="167">
        <v>5</v>
      </c>
      <c r="I181" s="168"/>
      <c r="J181" s="378" t="s">
        <v>43</v>
      </c>
      <c r="K181" s="37" t="s">
        <v>249</v>
      </c>
      <c r="L181" s="371" t="s">
        <v>242</v>
      </c>
      <c r="M181" s="203"/>
      <c r="N181" s="153"/>
      <c r="O181" s="203"/>
      <c r="P181" s="194"/>
      <c r="Q181" s="203"/>
      <c r="R181" s="203"/>
      <c r="S181" s="316"/>
      <c r="T181" s="290"/>
      <c r="U181" s="91">
        <f t="shared" si="18"/>
        <v>5</v>
      </c>
      <c r="V181" s="288"/>
      <c r="W181" s="288"/>
      <c r="AA181" s="357" t="s">
        <v>228</v>
      </c>
      <c r="AB181" s="363"/>
      <c r="AC181" s="361">
        <f t="shared" si="19"/>
        <v>0</v>
      </c>
    </row>
    <row r="182" spans="1:29" s="92" customFormat="1" ht="15" customHeight="1">
      <c r="A182" s="45" t="str">
        <f t="shared" si="16"/>
        <v>&lt;month&gt;</v>
      </c>
      <c r="B182" s="45" t="str">
        <f t="shared" si="17"/>
        <v>&lt;state&gt;</v>
      </c>
      <c r="C182" s="45" t="s">
        <v>129</v>
      </c>
      <c r="D182" s="63" t="s">
        <v>0</v>
      </c>
      <c r="E182" s="63" t="s">
        <v>199</v>
      </c>
      <c r="F182" s="63" t="s">
        <v>203</v>
      </c>
      <c r="G182" s="167">
        <f>IF(ISNUMBER(N182),IF(N182&lt;98,-2,IF(N182&lt;99.5,-1,0)),0)</f>
        <v>0</v>
      </c>
      <c r="H182" s="167">
        <v>5</v>
      </c>
      <c r="I182" s="168"/>
      <c r="J182" s="378" t="s">
        <v>101</v>
      </c>
      <c r="K182" s="37" t="s">
        <v>249</v>
      </c>
      <c r="L182" s="371" t="s">
        <v>297</v>
      </c>
      <c r="M182" s="203"/>
      <c r="N182" s="153"/>
      <c r="O182" s="203"/>
      <c r="P182" s="194"/>
      <c r="Q182" s="203"/>
      <c r="R182" s="203"/>
      <c r="S182" s="316"/>
      <c r="T182" s="111"/>
      <c r="U182" s="91">
        <f t="shared" si="18"/>
        <v>5</v>
      </c>
      <c r="V182" s="288"/>
      <c r="W182" s="288"/>
      <c r="AA182" s="357" t="s">
        <v>228</v>
      </c>
      <c r="AB182" s="363"/>
      <c r="AC182" s="361">
        <f t="shared" si="19"/>
        <v>0</v>
      </c>
    </row>
    <row r="183" spans="1:29" s="93" customFormat="1" ht="15" customHeight="1">
      <c r="A183" s="45" t="str">
        <f t="shared" si="16"/>
        <v>&lt;month&gt;</v>
      </c>
      <c r="B183" s="45" t="str">
        <f t="shared" si="17"/>
        <v>&lt;state&gt;</v>
      </c>
      <c r="C183" s="45" t="s">
        <v>129</v>
      </c>
      <c r="D183" s="63" t="s">
        <v>0</v>
      </c>
      <c r="E183" s="63" t="s">
        <v>199</v>
      </c>
      <c r="F183" s="63" t="s">
        <v>203</v>
      </c>
      <c r="G183" s="167">
        <f>IF(ISNUMBER(N183),IF(AND(P183&lt;20,(ROUND((P183-(N183*P183/100)),0)=1)),0,IF(AND(P183&lt;20,(ROUND((P183-(N183*P183/100)),0)=2)),-1,IF(N183&lt;90,-2,IF(N183&lt;95,-1,0)))),0)</f>
        <v>0</v>
      </c>
      <c r="H183" s="167">
        <v>10</v>
      </c>
      <c r="I183" s="168"/>
      <c r="J183" s="378" t="s">
        <v>116</v>
      </c>
      <c r="K183" s="37" t="s">
        <v>290</v>
      </c>
      <c r="L183" s="371" t="s">
        <v>327</v>
      </c>
      <c r="M183" s="279"/>
      <c r="N183" s="180"/>
      <c r="O183" s="203"/>
      <c r="P183" s="194"/>
      <c r="Q183" s="203"/>
      <c r="R183" s="278"/>
      <c r="S183" s="316"/>
      <c r="T183" s="112"/>
      <c r="U183" s="91">
        <f t="shared" si="18"/>
        <v>10</v>
      </c>
      <c r="V183" s="289"/>
      <c r="W183" s="289"/>
      <c r="X183" s="92"/>
      <c r="Y183" s="92"/>
      <c r="AA183" s="358" t="s">
        <v>228</v>
      </c>
      <c r="AB183" s="363"/>
      <c r="AC183" s="361">
        <f t="shared" si="19"/>
        <v>0</v>
      </c>
    </row>
    <row r="184" spans="1:29" s="93" customFormat="1" ht="15" customHeight="1">
      <c r="A184" s="45" t="str">
        <f t="shared" si="16"/>
        <v>&lt;month&gt;</v>
      </c>
      <c r="B184" s="45" t="str">
        <f t="shared" si="17"/>
        <v>&lt;state&gt;</v>
      </c>
      <c r="C184" s="45" t="s">
        <v>129</v>
      </c>
      <c r="D184" s="63" t="s">
        <v>0</v>
      </c>
      <c r="E184" s="63" t="s">
        <v>199</v>
      </c>
      <c r="F184" s="63" t="s">
        <v>203</v>
      </c>
      <c r="G184" s="169">
        <f>IF(ISNUMBER(N184),IF(N184&lt;92,-2,IF(N184&lt;96,-1,0)),0)</f>
        <v>0</v>
      </c>
      <c r="H184" s="169">
        <v>25</v>
      </c>
      <c r="I184" s="170"/>
      <c r="J184" s="381" t="s">
        <v>188</v>
      </c>
      <c r="K184" s="38" t="s">
        <v>187</v>
      </c>
      <c r="L184" s="374" t="s">
        <v>328</v>
      </c>
      <c r="M184" s="281"/>
      <c r="N184" s="181"/>
      <c r="O184" s="277"/>
      <c r="P184" s="196"/>
      <c r="Q184" s="277"/>
      <c r="R184" s="280"/>
      <c r="S184" s="317"/>
      <c r="T184" s="112"/>
      <c r="U184" s="91">
        <f t="shared" si="18"/>
        <v>25</v>
      </c>
      <c r="V184" s="289"/>
      <c r="W184" s="289"/>
      <c r="X184" s="92"/>
      <c r="Y184" s="92"/>
      <c r="AA184" s="358" t="s">
        <v>228</v>
      </c>
      <c r="AB184" s="363"/>
      <c r="AC184" s="361">
        <f t="shared" si="19"/>
        <v>0</v>
      </c>
    </row>
    <row r="185" spans="10:29" s="93" customFormat="1" ht="15" customHeight="1" thickBot="1">
      <c r="J185" s="94"/>
      <c r="R185" s="95"/>
      <c r="S185" s="95"/>
      <c r="T185" s="112"/>
      <c r="U185" s="292"/>
      <c r="V185" s="289"/>
      <c r="W185" s="289"/>
      <c r="AA185" s="358" t="s">
        <v>228</v>
      </c>
      <c r="AB185" s="364"/>
      <c r="AC185" s="362"/>
    </row>
    <row r="186" spans="7:28" s="93" customFormat="1" ht="15" customHeight="1">
      <c r="G186" s="363" t="s">
        <v>337</v>
      </c>
      <c r="J186" s="94"/>
      <c r="R186" s="95"/>
      <c r="S186" s="95"/>
      <c r="T186" s="112"/>
      <c r="U186" s="292"/>
      <c r="V186" s="289"/>
      <c r="W186" s="289"/>
      <c r="AA186" s="358" t="s">
        <v>228</v>
      </c>
      <c r="AB186" s="364"/>
    </row>
    <row r="187" spans="7:28" s="93" customFormat="1" ht="15" customHeight="1">
      <c r="G187" s="2" t="s">
        <v>334</v>
      </c>
      <c r="J187" s="94"/>
      <c r="R187" s="95"/>
      <c r="S187" s="95"/>
      <c r="T187" s="112"/>
      <c r="U187" s="292"/>
      <c r="V187" s="289"/>
      <c r="W187" s="289"/>
      <c r="AA187" s="358" t="s">
        <v>228</v>
      </c>
      <c r="AB187" s="364"/>
    </row>
    <row r="188" spans="20:28" ht="15" customHeight="1">
      <c r="T188" s="110"/>
      <c r="U188" s="293"/>
      <c r="V188" s="133"/>
      <c r="W188" s="133"/>
      <c r="AA188" s="356" t="s">
        <v>228</v>
      </c>
      <c r="AB188" s="364"/>
    </row>
    <row r="189" spans="20:28" ht="15" customHeight="1">
      <c r="T189" s="110"/>
      <c r="U189" s="293"/>
      <c r="V189" s="133"/>
      <c r="W189" s="133"/>
      <c r="AA189" s="356" t="s">
        <v>228</v>
      </c>
      <c r="AB189" s="364"/>
    </row>
    <row r="190" spans="20:28" ht="15" customHeight="1">
      <c r="T190" s="110"/>
      <c r="U190" s="293"/>
      <c r="V190" s="133"/>
      <c r="W190" s="133"/>
      <c r="AA190" s="356" t="s">
        <v>228</v>
      </c>
      <c r="AB190" s="364"/>
    </row>
    <row r="191" spans="20:28" ht="15" customHeight="1">
      <c r="T191" s="110"/>
      <c r="U191" s="293"/>
      <c r="V191" s="133"/>
      <c r="W191" s="133"/>
      <c r="AA191" s="356" t="s">
        <v>228</v>
      </c>
      <c r="AB191" s="364"/>
    </row>
    <row r="192" spans="20:28" ht="15" customHeight="1">
      <c r="T192" s="110"/>
      <c r="U192" s="293"/>
      <c r="V192" s="133"/>
      <c r="W192" s="133"/>
      <c r="AA192" s="356" t="s">
        <v>228</v>
      </c>
      <c r="AB192" s="364"/>
    </row>
    <row r="193" spans="20:28" ht="15" customHeight="1">
      <c r="T193" s="110"/>
      <c r="U193" s="293"/>
      <c r="V193" s="133"/>
      <c r="W193" s="133"/>
      <c r="AA193" s="356" t="s">
        <v>228</v>
      </c>
      <c r="AB193" s="364"/>
    </row>
    <row r="194" spans="20:28" ht="15" customHeight="1">
      <c r="T194" s="110"/>
      <c r="U194" s="293"/>
      <c r="V194" s="133"/>
      <c r="W194" s="133"/>
      <c r="AA194" s="356" t="s">
        <v>228</v>
      </c>
      <c r="AB194" s="364"/>
    </row>
    <row r="195" spans="20:28" ht="15" customHeight="1">
      <c r="T195" s="110"/>
      <c r="U195" s="293"/>
      <c r="V195" s="133"/>
      <c r="W195" s="133"/>
      <c r="AA195" s="356" t="s">
        <v>228</v>
      </c>
      <c r="AB195" s="364"/>
    </row>
    <row r="196" spans="20:27" ht="15" customHeight="1">
      <c r="T196" s="110"/>
      <c r="U196" s="293"/>
      <c r="V196" s="133"/>
      <c r="W196" s="133"/>
      <c r="AA196" s="356" t="s">
        <v>228</v>
      </c>
    </row>
    <row r="197" spans="20:27" ht="15" customHeight="1">
      <c r="T197" s="110"/>
      <c r="U197" s="293"/>
      <c r="V197" s="133"/>
      <c r="W197" s="133"/>
      <c r="AA197" s="356" t="s">
        <v>228</v>
      </c>
    </row>
    <row r="198" spans="20:27" ht="15" customHeight="1">
      <c r="T198" s="110"/>
      <c r="U198" s="293"/>
      <c r="V198" s="133"/>
      <c r="W198" s="133"/>
      <c r="AA198" s="356" t="s">
        <v>228</v>
      </c>
    </row>
    <row r="199" spans="20:27" ht="15" customHeight="1">
      <c r="T199" s="110"/>
      <c r="U199" s="293"/>
      <c r="V199" s="133"/>
      <c r="W199" s="133"/>
      <c r="AA199" s="356" t="s">
        <v>228</v>
      </c>
    </row>
    <row r="200" ht="15" customHeight="1">
      <c r="AA200" s="356" t="s">
        <v>228</v>
      </c>
    </row>
    <row r="201" ht="15" customHeight="1">
      <c r="AA201" s="356" t="s">
        <v>228</v>
      </c>
    </row>
    <row r="202" ht="15" customHeight="1">
      <c r="AA202" s="356" t="s">
        <v>228</v>
      </c>
    </row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</sheetData>
  <sheetProtection autoFilter="0"/>
  <conditionalFormatting sqref="T165:T181 T114:T132 T149 T138:T139 T141:T142 T151:T159 T75:T112 T6:T73">
    <cfRule type="cellIs" priority="1" dxfId="2" operator="notEqual" stopIfTrue="1">
      <formula>""</formula>
    </cfRule>
    <cfRule type="cellIs" priority="2" dxfId="1" operator="equal" stopIfTrue="1">
      <formula>""</formula>
    </cfRule>
  </conditionalFormatting>
  <conditionalFormatting sqref="U76:U112 X125:X130 X33:X38 X40:X44 X47:X48 X51 X53:X73 U7:U73 U115:U132 U135:U184">
    <cfRule type="expression" priority="3" dxfId="3" stopIfTrue="1">
      <formula>TYPE(U7)=16</formula>
    </cfRule>
  </conditionalFormatting>
  <printOptions horizontalCentered="1"/>
  <pageMargins left="0.5" right="0" top="0.5" bottom="0" header="0" footer="0"/>
  <pageSetup fitToHeight="0" fitToWidth="1" horizontalDpi="600" verticalDpi="600" orientation="portrait" scale="59" r:id="rId1"/>
  <rowBreaks count="2" manualBreakCount="2">
    <brk id="74" min="6" max="18" man="1"/>
    <brk id="133" min="6" max="18" man="1"/>
  </rowBreaks>
  <colBreaks count="1" manualBreakCount="1">
    <brk id="9" max="17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L149"/>
  <sheetViews>
    <sheetView zoomScalePageLayoutView="0" workbookViewId="0" topLeftCell="A1">
      <selection activeCell="A2" sqref="A2"/>
    </sheetView>
  </sheetViews>
  <sheetFormatPr defaultColWidth="8.88671875" defaultRowHeight="15"/>
  <cols>
    <col min="1" max="1" width="10.88671875" style="13" customWidth="1"/>
    <col min="2" max="2" width="12.3359375" style="13" customWidth="1"/>
    <col min="3" max="3" width="20.21484375" style="350" customWidth="1"/>
    <col min="4" max="4" width="8.5546875" style="0" customWidth="1"/>
    <col min="5" max="5" width="5.3359375" style="14" customWidth="1"/>
    <col min="6" max="6" width="9.3359375" style="0" customWidth="1"/>
    <col min="7" max="7" width="8.77734375" style="0" customWidth="1"/>
    <col min="8" max="8" width="7.10546875" style="0" customWidth="1"/>
    <col min="9" max="9" width="7.77734375" style="0" customWidth="1"/>
    <col min="10" max="10" width="6.77734375" style="0" customWidth="1"/>
    <col min="11" max="11" width="5.3359375" style="0" customWidth="1"/>
    <col min="12" max="12" width="7.77734375" style="0" customWidth="1"/>
  </cols>
  <sheetData>
    <row r="1" spans="1:12" s="2" customFormat="1" ht="13.5" customHeight="1">
      <c r="A1" s="124" t="str">
        <f>Input!C1</f>
        <v>Performance Assurance Plan - Verizon CT</v>
      </c>
      <c r="B1" s="299"/>
      <c r="C1" s="342"/>
      <c r="D1" s="125" t="s">
        <v>102</v>
      </c>
      <c r="E1" s="125"/>
      <c r="F1" s="126" t="str">
        <f>AggregateResults!R1</f>
        <v>Version 4.0</v>
      </c>
      <c r="J1" s="143"/>
      <c r="K1" s="143"/>
      <c r="L1" s="143"/>
    </row>
    <row r="2" spans="1:12" s="2" customFormat="1" ht="25.5">
      <c r="A2" s="127" t="s">
        <v>207</v>
      </c>
      <c r="B2" s="312" t="s">
        <v>217</v>
      </c>
      <c r="C2" s="343" t="s">
        <v>226</v>
      </c>
      <c r="D2" s="73" t="s">
        <v>218</v>
      </c>
      <c r="E2" s="128" t="s">
        <v>103</v>
      </c>
      <c r="F2" s="129" t="s">
        <v>117</v>
      </c>
      <c r="G2"/>
      <c r="H2"/>
      <c r="I2"/>
      <c r="J2" s="144"/>
      <c r="K2" s="134"/>
      <c r="L2" s="145"/>
    </row>
    <row r="3" spans="1:12" s="2" customFormat="1" ht="13.5" customHeight="1">
      <c r="A3" s="130" t="s">
        <v>220</v>
      </c>
      <c r="B3" s="130"/>
      <c r="C3" s="344" t="s">
        <v>219</v>
      </c>
      <c r="D3" s="131">
        <f>D6</f>
        <v>0</v>
      </c>
      <c r="E3" s="308"/>
      <c r="F3" s="132">
        <f>AggregateResults!S6</f>
        <v>0</v>
      </c>
      <c r="G3"/>
      <c r="H3"/>
      <c r="I3" s="133"/>
      <c r="J3" s="135"/>
      <c r="K3" s="136"/>
      <c r="L3" s="137"/>
    </row>
    <row r="4" spans="1:12" s="2" customFormat="1" ht="13.5" customHeight="1">
      <c r="A4" s="305" t="s">
        <v>118</v>
      </c>
      <c r="B4" s="313"/>
      <c r="C4" s="345" t="s">
        <v>219</v>
      </c>
      <c r="D4" s="309"/>
      <c r="E4" s="306" t="str">
        <f>IF(D4=0," ",D4/$D$6)</f>
        <v> </v>
      </c>
      <c r="F4" s="307" t="str">
        <f>IF(E4=" "," ",E4*F$3)</f>
        <v> </v>
      </c>
      <c r="G4"/>
      <c r="H4"/>
      <c r="I4" s="133"/>
      <c r="J4" s="304"/>
      <c r="K4" s="138"/>
      <c r="L4" s="139"/>
    </row>
    <row r="5" spans="1:12" s="2" customFormat="1" ht="13.5" customHeight="1">
      <c r="A5" s="119" t="s">
        <v>118</v>
      </c>
      <c r="B5" s="314"/>
      <c r="C5" s="346" t="s">
        <v>219</v>
      </c>
      <c r="D5" s="310"/>
      <c r="E5" s="120" t="str">
        <f>IF(D5=0," ",D5/$D$6)</f>
        <v> </v>
      </c>
      <c r="F5" s="121" t="str">
        <f>IF(E5=" "," ",E5*F$3)</f>
        <v> </v>
      </c>
      <c r="G5"/>
      <c r="H5"/>
      <c r="I5" s="133"/>
      <c r="J5" s="304"/>
      <c r="K5" s="138"/>
      <c r="L5" s="139"/>
    </row>
    <row r="6" spans="1:12" s="2" customFormat="1" ht="13.5" customHeight="1">
      <c r="A6" s="146" t="s">
        <v>25</v>
      </c>
      <c r="B6" s="146"/>
      <c r="C6" s="347"/>
      <c r="D6" s="311">
        <f>SUM(D4:D5)</f>
        <v>0</v>
      </c>
      <c r="E6" s="122">
        <f>SUM(E4:E5)</f>
        <v>0</v>
      </c>
      <c r="F6" s="123">
        <f>SUM(F4:F5)</f>
        <v>0</v>
      </c>
      <c r="G6"/>
      <c r="H6"/>
      <c r="I6" s="133"/>
      <c r="J6" s="141"/>
      <c r="K6" s="140"/>
      <c r="L6" s="141"/>
    </row>
    <row r="7" spans="1:12" s="2" customFormat="1" ht="13.5" customHeight="1">
      <c r="A7" s="130" t="s">
        <v>220</v>
      </c>
      <c r="B7" s="130"/>
      <c r="C7" s="344" t="s">
        <v>221</v>
      </c>
      <c r="D7" s="131">
        <f>D10</f>
        <v>0</v>
      </c>
      <c r="E7" s="308"/>
      <c r="F7" s="132">
        <f>AggregateResults!S75</f>
        <v>0</v>
      </c>
      <c r="G7" s="303"/>
      <c r="H7" s="302"/>
      <c r="I7" s="301"/>
      <c r="J7" s="141"/>
      <c r="K7" s="140"/>
      <c r="L7" s="141"/>
    </row>
    <row r="8" spans="1:12" s="2" customFormat="1" ht="13.5" customHeight="1">
      <c r="A8" s="305" t="s">
        <v>118</v>
      </c>
      <c r="B8" s="313"/>
      <c r="C8" s="345" t="s">
        <v>221</v>
      </c>
      <c r="D8" s="309"/>
      <c r="E8" s="306" t="str">
        <f>IF(D8=0," ",D8/$D$10)</f>
        <v> </v>
      </c>
      <c r="F8" s="307" t="str">
        <f>IF(E8=" "," ",E8*F$7)</f>
        <v> </v>
      </c>
      <c r="G8" s="303"/>
      <c r="H8" s="302"/>
      <c r="I8" s="301"/>
      <c r="J8" s="141"/>
      <c r="K8" s="140"/>
      <c r="L8" s="141"/>
    </row>
    <row r="9" spans="1:12" s="2" customFormat="1" ht="13.5" customHeight="1">
      <c r="A9" s="119" t="s">
        <v>118</v>
      </c>
      <c r="B9" s="314"/>
      <c r="C9" s="346" t="s">
        <v>221</v>
      </c>
      <c r="D9" s="310"/>
      <c r="E9" s="120" t="str">
        <f>IF(D9=0," ",D9/$D$10)</f>
        <v> </v>
      </c>
      <c r="F9" s="121" t="str">
        <f>IF(E9=" "," ",E9*F$7)</f>
        <v> </v>
      </c>
      <c r="G9" s="303"/>
      <c r="H9" s="302"/>
      <c r="I9" s="301"/>
      <c r="J9" s="141"/>
      <c r="K9" s="140"/>
      <c r="L9" s="141"/>
    </row>
    <row r="10" spans="1:12" s="2" customFormat="1" ht="13.5" customHeight="1">
      <c r="A10" s="146" t="s">
        <v>25</v>
      </c>
      <c r="B10" s="146"/>
      <c r="C10" s="347"/>
      <c r="D10" s="311">
        <f>SUM(D8:D9)</f>
        <v>0</v>
      </c>
      <c r="E10" s="122">
        <f>SUM(E8:E9)</f>
        <v>0</v>
      </c>
      <c r="F10" s="123">
        <f>SUM(F8:F9)</f>
        <v>0</v>
      </c>
      <c r="G10" s="303"/>
      <c r="H10" s="302"/>
      <c r="I10" s="301"/>
      <c r="J10" s="141"/>
      <c r="K10" s="140"/>
      <c r="L10" s="141"/>
    </row>
    <row r="11" spans="1:12" s="2" customFormat="1" ht="13.5" customHeight="1">
      <c r="A11" s="130" t="s">
        <v>220</v>
      </c>
      <c r="B11" s="130"/>
      <c r="C11" s="344" t="s">
        <v>34</v>
      </c>
      <c r="D11" s="131">
        <f>D14</f>
        <v>0</v>
      </c>
      <c r="E11" s="308"/>
      <c r="F11" s="132">
        <f>AggregateResults!S114</f>
        <v>0</v>
      </c>
      <c r="G11" s="303"/>
      <c r="H11" s="302"/>
      <c r="I11" s="301"/>
      <c r="J11" s="141"/>
      <c r="K11" s="140"/>
      <c r="L11" s="141"/>
    </row>
    <row r="12" spans="1:12" s="2" customFormat="1" ht="13.5" customHeight="1">
      <c r="A12" s="305" t="s">
        <v>118</v>
      </c>
      <c r="B12" s="313"/>
      <c r="C12" s="345" t="s">
        <v>222</v>
      </c>
      <c r="D12" s="309"/>
      <c r="E12" s="306" t="str">
        <f>IF(D12=0," ",D12/$D$14)</f>
        <v> </v>
      </c>
      <c r="F12" s="307" t="str">
        <f>IF(E12=" "," ",E12*F$11)</f>
        <v> </v>
      </c>
      <c r="G12" s="303"/>
      <c r="H12" s="302"/>
      <c r="I12" s="301"/>
      <c r="J12" s="141"/>
      <c r="K12" s="140"/>
      <c r="L12" s="141"/>
    </row>
    <row r="13" spans="1:12" s="2" customFormat="1" ht="13.5" customHeight="1">
      <c r="A13" s="119" t="s">
        <v>118</v>
      </c>
      <c r="B13" s="314"/>
      <c r="C13" s="346" t="s">
        <v>222</v>
      </c>
      <c r="D13" s="310"/>
      <c r="E13" s="120" t="str">
        <f>IF(D13=0," ",D13/$D$14)</f>
        <v> </v>
      </c>
      <c r="F13" s="121" t="str">
        <f>IF(E13=" "," ",E13*F$11)</f>
        <v> </v>
      </c>
      <c r="G13" s="303"/>
      <c r="H13" s="302"/>
      <c r="I13" s="301"/>
      <c r="J13" s="141"/>
      <c r="K13" s="140"/>
      <c r="L13" s="141"/>
    </row>
    <row r="14" spans="1:12" s="2" customFormat="1" ht="13.5" customHeight="1">
      <c r="A14" s="146" t="s">
        <v>25</v>
      </c>
      <c r="B14" s="146"/>
      <c r="C14" s="347"/>
      <c r="D14" s="311">
        <f>SUM(D12:D13)</f>
        <v>0</v>
      </c>
      <c r="E14" s="122">
        <f>SUM(E12:E13)</f>
        <v>0</v>
      </c>
      <c r="F14" s="123">
        <f>SUM(F12:F13)</f>
        <v>0</v>
      </c>
      <c r="G14" s="303"/>
      <c r="H14" s="302"/>
      <c r="I14" s="301"/>
      <c r="J14" s="141"/>
      <c r="K14" s="140"/>
      <c r="L14" s="141"/>
    </row>
    <row r="15" spans="1:12" s="2" customFormat="1" ht="18.75" customHeight="1">
      <c r="A15" s="130" t="s">
        <v>220</v>
      </c>
      <c r="B15" s="130"/>
      <c r="C15" s="344" t="s">
        <v>233</v>
      </c>
      <c r="D15" s="131">
        <f>D18</f>
        <v>0</v>
      </c>
      <c r="E15" s="308"/>
      <c r="F15" s="132">
        <f>AggregateResults!S181+AggregateResults!S182+AggregateResults!S183</f>
        <v>0</v>
      </c>
      <c r="G15" s="303"/>
      <c r="H15" s="302"/>
      <c r="I15" s="301"/>
      <c r="J15" s="141"/>
      <c r="K15" s="140"/>
      <c r="L15" s="141"/>
    </row>
    <row r="16" spans="1:12" s="2" customFormat="1" ht="13.5" customHeight="1">
      <c r="A16" s="305" t="s">
        <v>118</v>
      </c>
      <c r="B16" s="313"/>
      <c r="C16" s="345" t="s">
        <v>227</v>
      </c>
      <c r="D16" s="309"/>
      <c r="E16" s="306" t="str">
        <f>IF(D16=0," ",D16/$D$14)</f>
        <v> </v>
      </c>
      <c r="F16" s="307" t="str">
        <f>IF(E16=" "," ",E16*F$11)</f>
        <v> </v>
      </c>
      <c r="G16" s="303"/>
      <c r="H16" s="302"/>
      <c r="I16" s="301"/>
      <c r="J16" s="141"/>
      <c r="K16" s="140"/>
      <c r="L16" s="141"/>
    </row>
    <row r="17" spans="1:12" s="2" customFormat="1" ht="13.5" customHeight="1">
      <c r="A17" s="119" t="s">
        <v>118</v>
      </c>
      <c r="B17" s="314"/>
      <c r="C17" s="346" t="s">
        <v>227</v>
      </c>
      <c r="D17" s="310"/>
      <c r="E17" s="120" t="str">
        <f>IF(D17=0," ",D17/$D$14)</f>
        <v> </v>
      </c>
      <c r="F17" s="121" t="str">
        <f>IF(E17=" "," ",E17*F$11)</f>
        <v> </v>
      </c>
      <c r="G17" s="303"/>
      <c r="H17" s="302"/>
      <c r="I17" s="301"/>
      <c r="J17" s="141"/>
      <c r="K17" s="140"/>
      <c r="L17" s="141"/>
    </row>
    <row r="18" spans="1:12" s="2" customFormat="1" ht="13.5" customHeight="1">
      <c r="A18" s="146" t="s">
        <v>25</v>
      </c>
      <c r="B18" s="146"/>
      <c r="C18" s="347"/>
      <c r="D18" s="311">
        <f>SUM(D16:D17)</f>
        <v>0</v>
      </c>
      <c r="E18" s="122">
        <f>SUM(E16:E17)</f>
        <v>0</v>
      </c>
      <c r="F18" s="123">
        <f>SUM(F16:F17)</f>
        <v>0</v>
      </c>
      <c r="G18" s="303"/>
      <c r="H18" s="302"/>
      <c r="I18" s="301"/>
      <c r="J18" s="141"/>
      <c r="K18" s="140"/>
      <c r="L18" s="141"/>
    </row>
    <row r="19" spans="1:12" s="2" customFormat="1" ht="13.5" customHeight="1">
      <c r="A19" s="300"/>
      <c r="B19" s="300"/>
      <c r="C19" s="348"/>
      <c r="D19" s="301"/>
      <c r="E19" s="302"/>
      <c r="F19" s="301"/>
      <c r="G19" s="303"/>
      <c r="H19" s="302"/>
      <c r="I19" s="301"/>
      <c r="J19" s="141"/>
      <c r="K19" s="140"/>
      <c r="L19" s="141"/>
    </row>
    <row r="20" spans="1:12" s="2" customFormat="1" ht="13.5" customHeight="1">
      <c r="A20" s="363" t="s">
        <v>337</v>
      </c>
      <c r="B20" s="300"/>
      <c r="C20" s="348"/>
      <c r="D20" s="301"/>
      <c r="E20" s="302"/>
      <c r="F20" s="301"/>
      <c r="G20" s="303"/>
      <c r="H20" s="302"/>
      <c r="I20" s="301"/>
      <c r="J20" s="141"/>
      <c r="K20" s="140"/>
      <c r="L20" s="141"/>
    </row>
    <row r="21" spans="1:8" ht="9.75" customHeight="1">
      <c r="A21" s="114"/>
      <c r="B21" s="114"/>
      <c r="C21" s="349"/>
      <c r="D21" s="8"/>
      <c r="E21" s="116"/>
      <c r="F21" s="117"/>
      <c r="G21" s="8"/>
      <c r="H21" s="8"/>
    </row>
    <row r="22" spans="1:8" ht="9.75" customHeight="1">
      <c r="A22" s="114"/>
      <c r="B22" s="114"/>
      <c r="C22" s="349"/>
      <c r="D22" s="8"/>
      <c r="E22" s="116"/>
      <c r="F22" s="117"/>
      <c r="G22" s="8"/>
      <c r="H22" s="8"/>
    </row>
    <row r="23" spans="1:8" ht="9.75" customHeight="1">
      <c r="A23" s="114"/>
      <c r="B23" s="114"/>
      <c r="C23" s="349"/>
      <c r="D23" s="8"/>
      <c r="E23" s="116"/>
      <c r="F23" s="117"/>
      <c r="G23" s="8"/>
      <c r="H23" s="8"/>
    </row>
    <row r="24" spans="1:8" ht="9.75" customHeight="1">
      <c r="A24" s="114"/>
      <c r="B24" s="114"/>
      <c r="C24" s="349"/>
      <c r="D24" s="8"/>
      <c r="E24" s="116"/>
      <c r="F24" s="117"/>
      <c r="G24" s="8"/>
      <c r="H24" s="8"/>
    </row>
    <row r="25" spans="1:8" ht="9.75" customHeight="1">
      <c r="A25" s="114"/>
      <c r="B25" s="114"/>
      <c r="C25" s="349"/>
      <c r="D25" s="8"/>
      <c r="E25" s="116"/>
      <c r="F25" s="117"/>
      <c r="G25" s="8"/>
      <c r="H25" s="8"/>
    </row>
    <row r="26" spans="1:8" ht="9.75" customHeight="1">
      <c r="A26" s="114"/>
      <c r="B26" s="114"/>
      <c r="C26" s="349"/>
      <c r="D26" s="8"/>
      <c r="E26" s="116"/>
      <c r="F26" s="117"/>
      <c r="G26" s="8"/>
      <c r="H26" s="8"/>
    </row>
    <row r="27" spans="1:8" ht="9.75" customHeight="1">
      <c r="A27" s="114"/>
      <c r="B27" s="114"/>
      <c r="C27" s="349"/>
      <c r="D27" s="8"/>
      <c r="E27" s="116"/>
      <c r="F27" s="117"/>
      <c r="G27" s="8"/>
      <c r="H27" s="8"/>
    </row>
    <row r="28" spans="1:8" ht="9.75" customHeight="1">
      <c r="A28" s="114"/>
      <c r="B28" s="114"/>
      <c r="C28" s="349"/>
      <c r="D28" s="8"/>
      <c r="E28" s="116"/>
      <c r="F28" s="117"/>
      <c r="G28" s="8"/>
      <c r="H28" s="8"/>
    </row>
    <row r="29" spans="1:8" ht="9.75" customHeight="1">
      <c r="A29" s="114"/>
      <c r="B29" s="114"/>
      <c r="C29" s="349"/>
      <c r="D29" s="8"/>
      <c r="E29" s="116"/>
      <c r="F29" s="117"/>
      <c r="G29" s="8"/>
      <c r="H29" s="8"/>
    </row>
    <row r="30" spans="1:8" ht="9.75" customHeight="1">
      <c r="A30" s="114"/>
      <c r="B30" s="114"/>
      <c r="C30" s="349"/>
      <c r="D30" s="8"/>
      <c r="E30" s="116"/>
      <c r="F30" s="117"/>
      <c r="G30" s="8"/>
      <c r="H30" s="8"/>
    </row>
    <row r="31" spans="1:8" ht="9.75" customHeight="1">
      <c r="A31" s="114"/>
      <c r="B31" s="114"/>
      <c r="C31" s="349"/>
      <c r="D31" s="8"/>
      <c r="E31" s="116"/>
      <c r="F31" s="117"/>
      <c r="G31" s="8"/>
      <c r="H31" s="8"/>
    </row>
    <row r="32" spans="1:8" ht="9.75" customHeight="1">
      <c r="A32" s="114"/>
      <c r="B32" s="114"/>
      <c r="C32" s="349"/>
      <c r="D32" s="8"/>
      <c r="E32" s="116"/>
      <c r="F32" s="117"/>
      <c r="G32" s="8"/>
      <c r="H32" s="8"/>
    </row>
    <row r="33" spans="1:8" ht="9.75" customHeight="1">
      <c r="A33" s="114"/>
      <c r="B33" s="114"/>
      <c r="C33" s="349"/>
      <c r="D33" s="8"/>
      <c r="E33" s="116"/>
      <c r="F33" s="117"/>
      <c r="G33" s="8"/>
      <c r="H33" s="8"/>
    </row>
    <row r="34" spans="1:8" ht="9.75" customHeight="1">
      <c r="A34" s="114"/>
      <c r="B34" s="114"/>
      <c r="C34" s="349"/>
      <c r="D34" s="8"/>
      <c r="E34" s="116"/>
      <c r="F34" s="117"/>
      <c r="G34" s="8"/>
      <c r="H34" s="8"/>
    </row>
    <row r="35" spans="1:8" ht="9.75" customHeight="1">
      <c r="A35" s="114"/>
      <c r="B35" s="114"/>
      <c r="C35" s="349"/>
      <c r="D35" s="8"/>
      <c r="E35" s="116"/>
      <c r="F35" s="117"/>
      <c r="G35" s="8"/>
      <c r="H35" s="8"/>
    </row>
    <row r="36" spans="1:8" ht="9.75" customHeight="1">
      <c r="A36" s="114"/>
      <c r="B36" s="114"/>
      <c r="C36" s="349"/>
      <c r="D36" s="8"/>
      <c r="E36" s="116"/>
      <c r="F36" s="117"/>
      <c r="G36" s="8"/>
      <c r="H36" s="8"/>
    </row>
    <row r="37" spans="1:8" ht="9.75" customHeight="1">
      <c r="A37" s="114"/>
      <c r="B37" s="114"/>
      <c r="C37" s="349"/>
      <c r="D37" s="8"/>
      <c r="E37" s="116"/>
      <c r="F37" s="117"/>
      <c r="G37" s="8"/>
      <c r="H37" s="8"/>
    </row>
    <row r="38" spans="1:8" ht="9.75" customHeight="1">
      <c r="A38" s="114"/>
      <c r="B38" s="114"/>
      <c r="C38" s="349"/>
      <c r="D38" s="8"/>
      <c r="E38" s="116"/>
      <c r="F38" s="117"/>
      <c r="G38" s="8"/>
      <c r="H38" s="8"/>
    </row>
    <row r="39" spans="1:8" ht="9.75" customHeight="1">
      <c r="A39" s="114"/>
      <c r="B39" s="114"/>
      <c r="C39" s="349"/>
      <c r="D39" s="8"/>
      <c r="E39" s="116"/>
      <c r="F39" s="117"/>
      <c r="G39" s="8"/>
      <c r="H39" s="8"/>
    </row>
    <row r="40" spans="1:8" ht="9.75" customHeight="1">
      <c r="A40" s="114"/>
      <c r="B40" s="114"/>
      <c r="C40" s="349"/>
      <c r="D40" s="8"/>
      <c r="E40" s="116"/>
      <c r="F40" s="117"/>
      <c r="G40" s="8"/>
      <c r="H40" s="8"/>
    </row>
    <row r="41" spans="1:8" ht="9.75" customHeight="1">
      <c r="A41" s="114"/>
      <c r="B41" s="114"/>
      <c r="C41" s="349"/>
      <c r="D41" s="8"/>
      <c r="E41" s="116"/>
      <c r="F41" s="117"/>
      <c r="G41" s="8"/>
      <c r="H41" s="8"/>
    </row>
    <row r="42" spans="1:8" ht="9.75" customHeight="1">
      <c r="A42" s="114"/>
      <c r="B42" s="114"/>
      <c r="C42" s="349"/>
      <c r="D42" s="8"/>
      <c r="E42" s="116"/>
      <c r="F42" s="117"/>
      <c r="G42" s="8"/>
      <c r="H42" s="8"/>
    </row>
    <row r="43" spans="1:8" ht="9.75" customHeight="1">
      <c r="A43" s="114"/>
      <c r="B43" s="114"/>
      <c r="C43" s="349"/>
      <c r="D43" s="8"/>
      <c r="E43" s="116"/>
      <c r="F43" s="117"/>
      <c r="G43" s="8"/>
      <c r="H43" s="8"/>
    </row>
    <row r="44" spans="1:8" ht="9.75" customHeight="1">
      <c r="A44" s="114"/>
      <c r="B44" s="114"/>
      <c r="C44" s="349"/>
      <c r="D44" s="8"/>
      <c r="E44" s="116"/>
      <c r="F44" s="117"/>
      <c r="G44" s="8"/>
      <c r="H44" s="8"/>
    </row>
    <row r="45" spans="1:8" ht="9.75" customHeight="1">
      <c r="A45" s="114"/>
      <c r="B45" s="114"/>
      <c r="C45" s="349"/>
      <c r="D45" s="8"/>
      <c r="E45" s="116"/>
      <c r="F45" s="117"/>
      <c r="G45" s="8"/>
      <c r="H45" s="8"/>
    </row>
    <row r="46" spans="1:8" ht="9.75" customHeight="1">
      <c r="A46" s="114"/>
      <c r="B46" s="114"/>
      <c r="C46" s="349"/>
      <c r="D46" s="8"/>
      <c r="E46" s="116"/>
      <c r="F46" s="117"/>
      <c r="G46" s="8"/>
      <c r="H46" s="8"/>
    </row>
    <row r="47" spans="1:8" ht="9.75" customHeight="1">
      <c r="A47" s="114"/>
      <c r="B47" s="114"/>
      <c r="C47" s="349"/>
      <c r="D47" s="8"/>
      <c r="E47" s="116"/>
      <c r="F47" s="117"/>
      <c r="G47" s="8"/>
      <c r="H47" s="8"/>
    </row>
    <row r="48" spans="1:8" ht="9.75" customHeight="1">
      <c r="A48" s="114"/>
      <c r="B48" s="114"/>
      <c r="C48" s="349"/>
      <c r="D48" s="8"/>
      <c r="E48" s="116"/>
      <c r="F48" s="117"/>
      <c r="G48" s="8"/>
      <c r="H48" s="8"/>
    </row>
    <row r="49" spans="1:8" ht="9.75" customHeight="1">
      <c r="A49" s="114"/>
      <c r="B49" s="114"/>
      <c r="C49" s="349"/>
      <c r="D49" s="8"/>
      <c r="E49" s="116"/>
      <c r="F49" s="117"/>
      <c r="G49" s="8"/>
      <c r="H49" s="8"/>
    </row>
    <row r="50" spans="1:8" ht="9.75" customHeight="1">
      <c r="A50" s="114"/>
      <c r="B50" s="114"/>
      <c r="C50" s="349"/>
      <c r="D50" s="8"/>
      <c r="E50" s="116"/>
      <c r="F50" s="117"/>
      <c r="G50" s="8"/>
      <c r="H50" s="8"/>
    </row>
    <row r="51" spans="1:8" ht="9.75" customHeight="1">
      <c r="A51" s="114"/>
      <c r="B51" s="114"/>
      <c r="C51" s="349"/>
      <c r="D51" s="8"/>
      <c r="E51" s="116"/>
      <c r="F51" s="117"/>
      <c r="G51" s="8"/>
      <c r="H51" s="8"/>
    </row>
    <row r="52" spans="1:6" ht="9.75" customHeight="1">
      <c r="A52" s="114"/>
      <c r="B52" s="114"/>
      <c r="C52" s="349"/>
      <c r="D52" s="8"/>
      <c r="E52" s="116"/>
      <c r="F52" s="117"/>
    </row>
    <row r="53" spans="1:6" ht="9.75" customHeight="1">
      <c r="A53" s="114"/>
      <c r="B53" s="114"/>
      <c r="C53" s="349"/>
      <c r="D53" s="8"/>
      <c r="E53" s="116"/>
      <c r="F53" s="117"/>
    </row>
    <row r="54" spans="1:6" ht="9.75" customHeight="1">
      <c r="A54" s="114"/>
      <c r="B54" s="114"/>
      <c r="C54" s="349"/>
      <c r="D54" s="8"/>
      <c r="E54" s="116"/>
      <c r="F54" s="117"/>
    </row>
    <row r="55" spans="1:6" ht="9.75" customHeight="1">
      <c r="A55" s="114"/>
      <c r="B55" s="114"/>
      <c r="C55" s="349"/>
      <c r="D55" s="8"/>
      <c r="E55" s="116"/>
      <c r="F55" s="117"/>
    </row>
    <row r="56" spans="1:6" ht="9.75" customHeight="1">
      <c r="A56" s="114"/>
      <c r="B56" s="114"/>
      <c r="C56" s="349"/>
      <c r="D56" s="8"/>
      <c r="E56" s="116"/>
      <c r="F56" s="117"/>
    </row>
    <row r="57" spans="1:6" ht="9.75" customHeight="1">
      <c r="A57" s="114"/>
      <c r="B57" s="114"/>
      <c r="C57" s="349"/>
      <c r="D57" s="8"/>
      <c r="E57" s="116"/>
      <c r="F57" s="117"/>
    </row>
    <row r="58" spans="1:6" ht="9.75" customHeight="1">
      <c r="A58" s="114"/>
      <c r="B58" s="114"/>
      <c r="C58" s="349"/>
      <c r="D58" s="8"/>
      <c r="E58" s="116"/>
      <c r="F58" s="117"/>
    </row>
    <row r="59" spans="1:6" ht="9.75" customHeight="1">
      <c r="A59" s="114"/>
      <c r="B59" s="114"/>
      <c r="C59" s="349"/>
      <c r="D59" s="8"/>
      <c r="E59" s="116"/>
      <c r="F59" s="117"/>
    </row>
    <row r="60" spans="1:6" ht="9.75" customHeight="1">
      <c r="A60" s="114"/>
      <c r="B60" s="114"/>
      <c r="C60" s="349"/>
      <c r="D60" s="8"/>
      <c r="E60" s="116"/>
      <c r="F60" s="117"/>
    </row>
    <row r="61" spans="1:6" ht="9.75" customHeight="1">
      <c r="A61" s="114"/>
      <c r="B61" s="114"/>
      <c r="C61" s="349"/>
      <c r="D61" s="8"/>
      <c r="E61" s="116"/>
      <c r="F61" s="117"/>
    </row>
    <row r="62" spans="1:6" ht="9.75" customHeight="1">
      <c r="A62" s="114"/>
      <c r="B62" s="114"/>
      <c r="C62" s="349"/>
      <c r="D62" s="8"/>
      <c r="E62" s="116"/>
      <c r="F62" s="117"/>
    </row>
    <row r="63" spans="1:6" ht="9.75" customHeight="1">
      <c r="A63" s="114"/>
      <c r="B63" s="114"/>
      <c r="C63" s="349"/>
      <c r="D63" s="8"/>
      <c r="E63" s="116"/>
      <c r="F63" s="117"/>
    </row>
    <row r="64" spans="1:6" ht="9.75" customHeight="1">
      <c r="A64" s="114"/>
      <c r="B64" s="114"/>
      <c r="C64" s="349"/>
      <c r="D64" s="8"/>
      <c r="E64" s="116"/>
      <c r="F64" s="117"/>
    </row>
    <row r="65" spans="1:6" ht="9.75" customHeight="1">
      <c r="A65" s="114"/>
      <c r="B65" s="114"/>
      <c r="C65" s="349"/>
      <c r="D65" s="8"/>
      <c r="E65" s="116"/>
      <c r="F65" s="117"/>
    </row>
    <row r="66" spans="1:6" ht="9.75" customHeight="1">
      <c r="A66" s="114"/>
      <c r="B66" s="114"/>
      <c r="C66" s="349"/>
      <c r="D66" s="8"/>
      <c r="E66" s="116"/>
      <c r="F66" s="117"/>
    </row>
    <row r="67" spans="1:6" ht="9.75" customHeight="1">
      <c r="A67" s="114"/>
      <c r="B67" s="114"/>
      <c r="C67" s="349"/>
      <c r="D67" s="8"/>
      <c r="E67" s="116"/>
      <c r="F67" s="117"/>
    </row>
    <row r="68" spans="1:6" ht="9.75" customHeight="1">
      <c r="A68" s="114"/>
      <c r="B68" s="114"/>
      <c r="C68" s="349"/>
      <c r="D68" s="8"/>
      <c r="E68" s="116"/>
      <c r="F68" s="117"/>
    </row>
    <row r="69" spans="1:6" ht="9.75" customHeight="1">
      <c r="A69" s="114"/>
      <c r="B69" s="114"/>
      <c r="C69" s="349"/>
      <c r="D69" s="8"/>
      <c r="E69" s="116"/>
      <c r="F69" s="117"/>
    </row>
    <row r="70" spans="1:6" ht="9.75" customHeight="1">
      <c r="A70" s="114"/>
      <c r="B70" s="114"/>
      <c r="C70" s="349"/>
      <c r="D70" s="8"/>
      <c r="E70" s="116"/>
      <c r="F70" s="117"/>
    </row>
    <row r="71" spans="1:6" ht="9.75" customHeight="1">
      <c r="A71" s="114"/>
      <c r="B71" s="114"/>
      <c r="C71" s="349"/>
      <c r="D71" s="8"/>
      <c r="E71" s="116"/>
      <c r="F71" s="117"/>
    </row>
    <row r="72" spans="1:6" ht="9.75" customHeight="1">
      <c r="A72" s="114"/>
      <c r="B72" s="114"/>
      <c r="C72" s="349"/>
      <c r="D72" s="8"/>
      <c r="E72" s="116"/>
      <c r="F72" s="117"/>
    </row>
    <row r="73" spans="1:6" ht="9.75" customHeight="1">
      <c r="A73" s="114"/>
      <c r="B73" s="114"/>
      <c r="C73" s="349"/>
      <c r="D73" s="8"/>
      <c r="E73" s="116"/>
      <c r="F73" s="117"/>
    </row>
    <row r="74" spans="1:6" ht="9.75" customHeight="1">
      <c r="A74" s="114"/>
      <c r="B74" s="114"/>
      <c r="C74" s="349"/>
      <c r="D74" s="8"/>
      <c r="E74" s="116"/>
      <c r="F74" s="117"/>
    </row>
    <row r="75" spans="1:6" ht="9.75" customHeight="1">
      <c r="A75" s="114"/>
      <c r="B75" s="114"/>
      <c r="C75" s="349"/>
      <c r="D75" s="8"/>
      <c r="E75" s="116"/>
      <c r="F75" s="117"/>
    </row>
    <row r="76" spans="1:6" ht="9.75" customHeight="1">
      <c r="A76" s="114"/>
      <c r="B76" s="114"/>
      <c r="C76" s="349"/>
      <c r="D76" s="8"/>
      <c r="E76" s="116"/>
      <c r="F76" s="117"/>
    </row>
    <row r="77" spans="1:6" ht="9.75" customHeight="1">
      <c r="A77" s="114"/>
      <c r="B77" s="114"/>
      <c r="C77" s="349"/>
      <c r="D77" s="8"/>
      <c r="E77" s="116"/>
      <c r="F77" s="117"/>
    </row>
    <row r="78" spans="1:6" ht="9.75" customHeight="1">
      <c r="A78" s="114"/>
      <c r="B78" s="114"/>
      <c r="C78" s="349"/>
      <c r="D78" s="8"/>
      <c r="E78" s="116"/>
      <c r="F78" s="117"/>
    </row>
    <row r="79" spans="1:6" ht="9.75" customHeight="1">
      <c r="A79" s="114"/>
      <c r="B79" s="114"/>
      <c r="C79" s="349"/>
      <c r="D79" s="8"/>
      <c r="E79" s="116"/>
      <c r="F79" s="117"/>
    </row>
    <row r="80" spans="1:6" ht="9.75" customHeight="1">
      <c r="A80" s="114"/>
      <c r="B80" s="114"/>
      <c r="C80" s="349"/>
      <c r="D80" s="8"/>
      <c r="E80" s="116"/>
      <c r="F80" s="117"/>
    </row>
    <row r="81" spans="1:6" ht="9.75" customHeight="1">
      <c r="A81" s="114"/>
      <c r="B81" s="114"/>
      <c r="C81" s="349"/>
      <c r="D81" s="8"/>
      <c r="E81" s="116"/>
      <c r="F81" s="117"/>
    </row>
    <row r="82" spans="1:6" ht="9.75" customHeight="1">
      <c r="A82" s="114"/>
      <c r="B82" s="114"/>
      <c r="C82" s="349"/>
      <c r="D82" s="8"/>
      <c r="E82" s="116"/>
      <c r="F82" s="117"/>
    </row>
    <row r="83" spans="1:6" ht="9.75" customHeight="1">
      <c r="A83" s="114"/>
      <c r="B83" s="114"/>
      <c r="C83" s="349"/>
      <c r="D83" s="8"/>
      <c r="E83" s="116"/>
      <c r="F83" s="117"/>
    </row>
    <row r="84" spans="1:6" ht="9.75" customHeight="1">
      <c r="A84" s="114"/>
      <c r="B84" s="114"/>
      <c r="C84" s="349"/>
      <c r="D84" s="8"/>
      <c r="E84" s="116"/>
      <c r="F84" s="117"/>
    </row>
    <row r="85" spans="1:6" ht="9.75" customHeight="1">
      <c r="A85" s="114"/>
      <c r="B85" s="114"/>
      <c r="C85" s="349"/>
      <c r="D85" s="8"/>
      <c r="E85" s="116"/>
      <c r="F85" s="117"/>
    </row>
    <row r="86" spans="1:6" ht="9.75" customHeight="1">
      <c r="A86" s="114"/>
      <c r="B86" s="114"/>
      <c r="C86" s="349"/>
      <c r="D86" s="8"/>
      <c r="E86" s="116"/>
      <c r="F86" s="117"/>
    </row>
    <row r="87" spans="1:6" ht="9.75" customHeight="1">
      <c r="A87" s="114"/>
      <c r="B87" s="114"/>
      <c r="C87" s="349"/>
      <c r="D87" s="8"/>
      <c r="E87" s="116"/>
      <c r="F87" s="117"/>
    </row>
    <row r="88" spans="1:6" ht="9.75" customHeight="1">
      <c r="A88" s="114"/>
      <c r="B88" s="114"/>
      <c r="C88" s="349"/>
      <c r="D88" s="8"/>
      <c r="E88" s="116"/>
      <c r="F88" s="117"/>
    </row>
    <row r="89" spans="1:6" ht="9.75" customHeight="1">
      <c r="A89" s="114"/>
      <c r="B89" s="114"/>
      <c r="C89" s="349"/>
      <c r="D89" s="8"/>
      <c r="E89" s="116"/>
      <c r="F89" s="117"/>
    </row>
    <row r="90" spans="1:6" ht="9.75" customHeight="1">
      <c r="A90" s="114"/>
      <c r="B90" s="114"/>
      <c r="C90" s="349"/>
      <c r="D90" s="8"/>
      <c r="E90" s="116"/>
      <c r="F90" s="117"/>
    </row>
    <row r="91" spans="1:6" ht="9.75" customHeight="1">
      <c r="A91" s="114"/>
      <c r="B91" s="114"/>
      <c r="C91" s="349"/>
      <c r="D91" s="8"/>
      <c r="E91" s="116"/>
      <c r="F91" s="117"/>
    </row>
    <row r="92" spans="1:6" ht="9.75" customHeight="1">
      <c r="A92" s="114"/>
      <c r="B92" s="114"/>
      <c r="C92" s="349"/>
      <c r="D92" s="8"/>
      <c r="E92" s="116"/>
      <c r="F92" s="117"/>
    </row>
    <row r="93" spans="1:6" ht="9.75" customHeight="1">
      <c r="A93" s="114"/>
      <c r="B93" s="114"/>
      <c r="C93" s="349"/>
      <c r="D93" s="8"/>
      <c r="E93" s="116"/>
      <c r="F93" s="117"/>
    </row>
    <row r="94" spans="1:6" ht="9.75" customHeight="1">
      <c r="A94" s="114"/>
      <c r="B94" s="114"/>
      <c r="C94" s="349"/>
      <c r="D94" s="8"/>
      <c r="E94" s="116"/>
      <c r="F94" s="117"/>
    </row>
    <row r="95" spans="1:6" ht="9.75" customHeight="1">
      <c r="A95" s="114"/>
      <c r="B95" s="114"/>
      <c r="C95" s="349"/>
      <c r="D95" s="8"/>
      <c r="E95" s="116"/>
      <c r="F95" s="117"/>
    </row>
    <row r="96" spans="1:6" ht="9.75" customHeight="1">
      <c r="A96" s="114"/>
      <c r="B96" s="114"/>
      <c r="C96" s="349"/>
      <c r="D96" s="8"/>
      <c r="E96" s="116"/>
      <c r="F96" s="117"/>
    </row>
    <row r="97" spans="1:6" ht="9.75" customHeight="1">
      <c r="A97" s="114"/>
      <c r="B97" s="114"/>
      <c r="C97" s="349"/>
      <c r="D97" s="8"/>
      <c r="E97" s="116"/>
      <c r="F97" s="117"/>
    </row>
    <row r="98" spans="1:6" ht="9.75" customHeight="1">
      <c r="A98" s="114"/>
      <c r="B98" s="114"/>
      <c r="C98" s="349"/>
      <c r="D98" s="8"/>
      <c r="E98" s="116"/>
      <c r="F98" s="117"/>
    </row>
    <row r="99" spans="1:6" ht="9.75" customHeight="1">
      <c r="A99" s="114"/>
      <c r="B99" s="114"/>
      <c r="C99" s="349"/>
      <c r="D99" s="8"/>
      <c r="E99" s="116"/>
      <c r="F99" s="117"/>
    </row>
    <row r="100" spans="1:6" ht="9.75" customHeight="1">
      <c r="A100" s="114"/>
      <c r="B100" s="114"/>
      <c r="C100" s="349"/>
      <c r="D100" s="8"/>
      <c r="E100" s="116"/>
      <c r="F100" s="117"/>
    </row>
    <row r="101" spans="1:6" ht="9.75" customHeight="1">
      <c r="A101" s="114"/>
      <c r="B101" s="114"/>
      <c r="C101" s="349"/>
      <c r="D101" s="8"/>
      <c r="E101" s="116"/>
      <c r="F101" s="117"/>
    </row>
    <row r="102" spans="1:6" ht="9.75" customHeight="1">
      <c r="A102" s="114"/>
      <c r="B102" s="114"/>
      <c r="C102" s="349"/>
      <c r="D102" s="8"/>
      <c r="E102" s="116"/>
      <c r="F102" s="117"/>
    </row>
    <row r="103" spans="1:6" ht="9.75" customHeight="1">
      <c r="A103" s="114"/>
      <c r="B103" s="114"/>
      <c r="C103" s="349"/>
      <c r="D103" s="8"/>
      <c r="E103" s="116"/>
      <c r="F103" s="117"/>
    </row>
    <row r="104" spans="1:6" ht="9.75" customHeight="1">
      <c r="A104" s="114"/>
      <c r="B104" s="114"/>
      <c r="C104" s="349"/>
      <c r="D104" s="8"/>
      <c r="E104" s="116"/>
      <c r="F104" s="117"/>
    </row>
    <row r="105" spans="1:6" ht="9.75" customHeight="1">
      <c r="A105" s="114"/>
      <c r="B105" s="114"/>
      <c r="C105" s="349"/>
      <c r="D105" s="8"/>
      <c r="E105" s="116"/>
      <c r="F105" s="117"/>
    </row>
    <row r="106" spans="1:6" ht="9.75" customHeight="1">
      <c r="A106" s="114"/>
      <c r="B106" s="114"/>
      <c r="C106" s="349"/>
      <c r="D106" s="8"/>
      <c r="E106" s="116"/>
      <c r="F106" s="117"/>
    </row>
    <row r="107" spans="1:6" ht="9.75" customHeight="1">
      <c r="A107" s="114"/>
      <c r="B107" s="114"/>
      <c r="C107" s="349"/>
      <c r="D107" s="8"/>
      <c r="E107" s="116"/>
      <c r="F107" s="117"/>
    </row>
    <row r="108" spans="1:6" ht="9.75" customHeight="1">
      <c r="A108" s="114"/>
      <c r="B108" s="114"/>
      <c r="C108" s="349"/>
      <c r="D108" s="8"/>
      <c r="E108" s="116"/>
      <c r="F108" s="117"/>
    </row>
    <row r="109" spans="1:6" ht="9.75" customHeight="1">
      <c r="A109" s="114"/>
      <c r="B109" s="114"/>
      <c r="C109" s="349"/>
      <c r="D109" s="8"/>
      <c r="E109" s="116"/>
      <c r="F109" s="117"/>
    </row>
    <row r="110" spans="1:6" ht="9.75" customHeight="1">
      <c r="A110" s="114"/>
      <c r="B110" s="114"/>
      <c r="C110" s="349"/>
      <c r="D110" s="8"/>
      <c r="E110" s="116"/>
      <c r="F110" s="117"/>
    </row>
    <row r="111" spans="1:6" ht="9.75" customHeight="1">
      <c r="A111" s="114"/>
      <c r="B111" s="114"/>
      <c r="C111" s="349"/>
      <c r="D111" s="8"/>
      <c r="E111" s="116"/>
      <c r="F111" s="117"/>
    </row>
    <row r="112" spans="1:6" ht="9.75" customHeight="1">
      <c r="A112" s="114"/>
      <c r="B112" s="114"/>
      <c r="C112" s="349"/>
      <c r="D112" s="8"/>
      <c r="E112" s="116"/>
      <c r="F112" s="117"/>
    </row>
    <row r="113" spans="1:6" ht="9.75" customHeight="1">
      <c r="A113" s="114"/>
      <c r="B113" s="114"/>
      <c r="C113" s="349"/>
      <c r="D113" s="8"/>
      <c r="E113" s="116"/>
      <c r="F113" s="117"/>
    </row>
    <row r="114" spans="1:6" ht="9.75" customHeight="1">
      <c r="A114" s="114"/>
      <c r="B114" s="114"/>
      <c r="C114" s="349"/>
      <c r="D114" s="8"/>
      <c r="E114" s="116"/>
      <c r="F114" s="117"/>
    </row>
    <row r="115" spans="1:6" ht="9.75" customHeight="1">
      <c r="A115" s="114"/>
      <c r="B115" s="114"/>
      <c r="C115" s="349"/>
      <c r="D115" s="8"/>
      <c r="E115" s="116"/>
      <c r="F115" s="117"/>
    </row>
    <row r="116" spans="1:6" ht="9.75" customHeight="1">
      <c r="A116" s="114"/>
      <c r="B116" s="114"/>
      <c r="C116" s="349"/>
      <c r="D116" s="8"/>
      <c r="E116" s="116"/>
      <c r="F116" s="117"/>
    </row>
    <row r="117" spans="1:6" ht="9.75" customHeight="1">
      <c r="A117" s="114"/>
      <c r="B117" s="114"/>
      <c r="C117" s="349"/>
      <c r="D117" s="8"/>
      <c r="E117" s="116"/>
      <c r="F117" s="117"/>
    </row>
    <row r="118" spans="1:6" ht="9.75" customHeight="1">
      <c r="A118" s="114"/>
      <c r="B118" s="114"/>
      <c r="C118" s="349"/>
      <c r="D118" s="8"/>
      <c r="E118" s="116"/>
      <c r="F118" s="117"/>
    </row>
    <row r="119" spans="1:6" ht="9.75" customHeight="1">
      <c r="A119" s="114"/>
      <c r="B119" s="114"/>
      <c r="C119" s="349"/>
      <c r="D119" s="8"/>
      <c r="E119" s="116"/>
      <c r="F119" s="117"/>
    </row>
    <row r="120" spans="1:6" ht="9.75" customHeight="1">
      <c r="A120" s="114"/>
      <c r="B120" s="114"/>
      <c r="C120" s="349"/>
      <c r="D120" s="8"/>
      <c r="E120" s="116"/>
      <c r="F120" s="117"/>
    </row>
    <row r="121" spans="1:6" ht="9.75" customHeight="1">
      <c r="A121" s="114"/>
      <c r="B121" s="114"/>
      <c r="C121" s="349"/>
      <c r="D121" s="8"/>
      <c r="E121" s="116"/>
      <c r="F121" s="117"/>
    </row>
    <row r="122" spans="1:6" ht="9.75" customHeight="1">
      <c r="A122" s="114"/>
      <c r="B122" s="114"/>
      <c r="C122" s="349"/>
      <c r="D122" s="8"/>
      <c r="E122" s="116"/>
      <c r="F122" s="117"/>
    </row>
    <row r="123" spans="1:6" ht="9.75" customHeight="1">
      <c r="A123" s="114"/>
      <c r="B123" s="114"/>
      <c r="C123" s="349"/>
      <c r="D123" s="8"/>
      <c r="E123" s="116"/>
      <c r="F123" s="117"/>
    </row>
    <row r="124" spans="1:6" ht="9.75" customHeight="1">
      <c r="A124" s="114"/>
      <c r="B124" s="114"/>
      <c r="C124" s="349"/>
      <c r="D124" s="8"/>
      <c r="E124" s="116"/>
      <c r="F124" s="117"/>
    </row>
    <row r="125" spans="1:6" ht="9.75" customHeight="1">
      <c r="A125" s="114"/>
      <c r="B125" s="114"/>
      <c r="C125" s="349"/>
      <c r="D125" s="8"/>
      <c r="E125" s="116"/>
      <c r="F125" s="117"/>
    </row>
    <row r="126" spans="1:6" ht="9.75" customHeight="1">
      <c r="A126" s="114"/>
      <c r="B126" s="114"/>
      <c r="C126" s="349"/>
      <c r="D126" s="8"/>
      <c r="E126" s="116"/>
      <c r="F126" s="117"/>
    </row>
    <row r="127" spans="1:6" ht="9.75" customHeight="1">
      <c r="A127" s="114"/>
      <c r="B127" s="114"/>
      <c r="C127" s="349"/>
      <c r="D127" s="8"/>
      <c r="E127" s="116"/>
      <c r="F127" s="117"/>
    </row>
    <row r="128" spans="1:6" ht="9.75" customHeight="1">
      <c r="A128" s="114"/>
      <c r="B128" s="114"/>
      <c r="C128" s="349"/>
      <c r="D128" s="8"/>
      <c r="E128" s="116"/>
      <c r="F128" s="117"/>
    </row>
    <row r="129" spans="1:6" ht="9.75" customHeight="1">
      <c r="A129" s="114"/>
      <c r="B129" s="114"/>
      <c r="C129" s="349"/>
      <c r="D129" s="8"/>
      <c r="E129" s="116"/>
      <c r="F129" s="117"/>
    </row>
    <row r="130" spans="1:6" ht="9.75" customHeight="1">
      <c r="A130" s="114"/>
      <c r="B130" s="114"/>
      <c r="C130" s="349"/>
      <c r="D130" s="8"/>
      <c r="E130" s="116"/>
      <c r="F130" s="117"/>
    </row>
    <row r="131" spans="1:6" ht="9.75" customHeight="1">
      <c r="A131" s="114"/>
      <c r="B131" s="114"/>
      <c r="C131" s="349"/>
      <c r="D131" s="8"/>
      <c r="E131" s="116"/>
      <c r="F131" s="117"/>
    </row>
    <row r="132" spans="1:6" ht="9.75" customHeight="1">
      <c r="A132" s="114"/>
      <c r="B132" s="114"/>
      <c r="C132" s="349"/>
      <c r="D132" s="8"/>
      <c r="E132" s="116"/>
      <c r="F132" s="117"/>
    </row>
    <row r="133" spans="1:6" ht="9.75" customHeight="1">
      <c r="A133" s="114"/>
      <c r="B133" s="114"/>
      <c r="C133" s="349"/>
      <c r="D133" s="8"/>
      <c r="E133" s="116"/>
      <c r="F133" s="117"/>
    </row>
    <row r="134" spans="1:6" ht="9.75" customHeight="1">
      <c r="A134" s="114"/>
      <c r="B134" s="114"/>
      <c r="C134" s="349"/>
      <c r="D134" s="8"/>
      <c r="E134" s="116"/>
      <c r="F134" s="117"/>
    </row>
    <row r="135" spans="1:6" ht="9.75" customHeight="1">
      <c r="A135" s="114"/>
      <c r="B135" s="114"/>
      <c r="C135" s="349"/>
      <c r="D135" s="8"/>
      <c r="E135" s="116"/>
      <c r="F135" s="117"/>
    </row>
    <row r="136" spans="1:6" ht="9.75" customHeight="1">
      <c r="A136" s="114"/>
      <c r="B136" s="114"/>
      <c r="C136" s="349"/>
      <c r="D136" s="8"/>
      <c r="E136" s="116"/>
      <c r="F136" s="117"/>
    </row>
    <row r="137" spans="1:6" ht="9.75" customHeight="1">
      <c r="A137" s="114"/>
      <c r="B137" s="114"/>
      <c r="C137" s="349"/>
      <c r="D137" s="8"/>
      <c r="E137" s="116"/>
      <c r="F137" s="117"/>
    </row>
    <row r="138" spans="1:6" ht="9.75" customHeight="1">
      <c r="A138" s="114"/>
      <c r="B138" s="114"/>
      <c r="C138" s="349"/>
      <c r="D138" s="8"/>
      <c r="E138" s="116"/>
      <c r="F138" s="117"/>
    </row>
    <row r="139" spans="1:6" ht="9.75" customHeight="1">
      <c r="A139" s="114"/>
      <c r="B139" s="114"/>
      <c r="C139" s="349"/>
      <c r="D139" s="8"/>
      <c r="E139" s="116"/>
      <c r="F139" s="117"/>
    </row>
    <row r="140" spans="1:6" ht="9.75" customHeight="1">
      <c r="A140" s="114"/>
      <c r="B140" s="114"/>
      <c r="C140" s="349"/>
      <c r="D140" s="8"/>
      <c r="E140" s="116"/>
      <c r="F140" s="117"/>
    </row>
    <row r="141" spans="1:6" ht="9.75" customHeight="1">
      <c r="A141" s="114"/>
      <c r="B141" s="114"/>
      <c r="C141" s="349"/>
      <c r="D141" s="8"/>
      <c r="E141" s="116"/>
      <c r="F141" s="117"/>
    </row>
    <row r="142" spans="1:6" ht="9.75" customHeight="1">
      <c r="A142" s="114"/>
      <c r="B142" s="114"/>
      <c r="C142" s="349"/>
      <c r="D142" s="8"/>
      <c r="E142" s="116"/>
      <c r="F142" s="117"/>
    </row>
    <row r="143" spans="1:6" ht="9.75" customHeight="1">
      <c r="A143" s="114"/>
      <c r="B143" s="114"/>
      <c r="C143" s="349"/>
      <c r="D143" s="8"/>
      <c r="E143" s="116"/>
      <c r="F143" s="117"/>
    </row>
    <row r="144" spans="1:6" ht="9.75" customHeight="1">
      <c r="A144" s="114"/>
      <c r="B144" s="114"/>
      <c r="C144" s="349"/>
      <c r="D144" s="8"/>
      <c r="E144" s="116"/>
      <c r="F144" s="117"/>
    </row>
    <row r="145" spans="1:6" ht="9.75" customHeight="1">
      <c r="A145" s="114"/>
      <c r="B145" s="114"/>
      <c r="C145" s="349"/>
      <c r="D145" s="8"/>
      <c r="E145" s="116"/>
      <c r="F145" s="117"/>
    </row>
    <row r="146" spans="1:6" ht="9.75" customHeight="1">
      <c r="A146" s="114"/>
      <c r="B146" s="114"/>
      <c r="C146" s="349"/>
      <c r="D146" s="8"/>
      <c r="E146" s="116"/>
      <c r="F146" s="117"/>
    </row>
    <row r="147" spans="1:6" ht="9.75" customHeight="1">
      <c r="A147" s="114"/>
      <c r="B147" s="114"/>
      <c r="C147" s="349"/>
      <c r="D147" s="8"/>
      <c r="E147" s="116"/>
      <c r="F147" s="117"/>
    </row>
    <row r="148" spans="1:6" ht="9.75" customHeight="1">
      <c r="A148" s="114"/>
      <c r="B148" s="114"/>
      <c r="C148" s="349"/>
      <c r="D148" s="8"/>
      <c r="E148" s="116"/>
      <c r="F148" s="117"/>
    </row>
    <row r="149" spans="1:6" ht="9.75" customHeight="1">
      <c r="A149" s="114"/>
      <c r="B149" s="114"/>
      <c r="C149" s="349"/>
      <c r="D149" s="118"/>
      <c r="E149" s="115"/>
      <c r="F149" s="118"/>
    </row>
    <row r="150" ht="9.75" customHeight="1"/>
    <row r="151" ht="9.75" customHeight="1"/>
    <row r="152" ht="9.75" customHeight="1"/>
    <row r="153" ht="9.75" customHeight="1"/>
    <row r="154" ht="9.75" customHeight="1"/>
    <row r="155" ht="9.75" customHeight="1"/>
    <row r="156" ht="9.75" customHeight="1"/>
    <row r="157" ht="9.75" customHeight="1"/>
    <row r="158" ht="9.75" customHeight="1"/>
    <row r="159" ht="9.75" customHeight="1"/>
    <row r="160" ht="9.75" customHeight="1"/>
    <row r="161" ht="9.75" customHeight="1"/>
    <row r="162" ht="9.75" customHeight="1"/>
    <row r="163" ht="9.75" customHeight="1"/>
    <row r="164" ht="9.75" customHeight="1"/>
    <row r="165" ht="9.75" customHeight="1"/>
    <row r="166" ht="9.75" customHeight="1"/>
    <row r="167" ht="9.75" customHeight="1"/>
    <row r="168" ht="9.75" customHeight="1"/>
    <row r="169" ht="9.75" customHeight="1"/>
    <row r="170" ht="9.75" customHeight="1"/>
    <row r="171" ht="9.75" customHeight="1"/>
    <row r="172" ht="9.75" customHeight="1"/>
    <row r="173" ht="9.75" customHeight="1"/>
    <row r="174" ht="9.75" customHeight="1"/>
    <row r="175" ht="9.75" customHeight="1"/>
    <row r="176" ht="9.75" customHeight="1"/>
    <row r="177" ht="9.75" customHeight="1"/>
    <row r="178" ht="9.75" customHeight="1"/>
    <row r="179" ht="9.75" customHeight="1"/>
    <row r="180" ht="9.75" customHeight="1"/>
    <row r="181" ht="9.75" customHeight="1"/>
    <row r="182" ht="9.75" customHeight="1"/>
    <row r="183" ht="9.75" customHeight="1"/>
    <row r="184" ht="9.75" customHeight="1"/>
    <row r="185" ht="9.75" customHeight="1"/>
    <row r="186" ht="9.75" customHeight="1"/>
    <row r="187" ht="9.75" customHeight="1"/>
    <row r="188" ht="9.75" customHeight="1"/>
    <row r="189" ht="9.75" customHeight="1"/>
    <row r="190" ht="9.75" customHeight="1"/>
    <row r="191" ht="9.75" customHeight="1"/>
    <row r="192" ht="9.75" customHeight="1"/>
    <row r="193" ht="9.75" customHeight="1"/>
    <row r="194" ht="9.75" customHeight="1"/>
    <row r="195" ht="9.75" customHeight="1"/>
    <row r="196" ht="9.75" customHeight="1"/>
    <row r="197" ht="9.75" customHeight="1"/>
    <row r="198" ht="9.75" customHeight="1"/>
    <row r="199" ht="9.75" customHeight="1"/>
    <row r="200" ht="9.75" customHeight="1"/>
    <row r="201" ht="9.75" customHeight="1"/>
    <row r="202" ht="9.75" customHeight="1"/>
    <row r="203" ht="9.75" customHeight="1"/>
    <row r="204" ht="9.75" customHeight="1"/>
    <row r="205" ht="9.75" customHeight="1"/>
    <row r="206" ht="9.75" customHeight="1"/>
    <row r="207" ht="9.75" customHeight="1"/>
    <row r="208" ht="9.75" customHeight="1"/>
    <row r="209" ht="9.75" customHeight="1"/>
    <row r="210" ht="9.75" customHeight="1"/>
    <row r="211" ht="9.75" customHeight="1"/>
    <row r="212" ht="9.75" customHeight="1"/>
    <row r="213" ht="9.75" customHeight="1"/>
    <row r="214" ht="9.75" customHeight="1"/>
    <row r="215" ht="9.75" customHeight="1"/>
    <row r="216" ht="9.75" customHeight="1"/>
    <row r="217" ht="9.75" customHeight="1"/>
    <row r="218" ht="9.75" customHeight="1"/>
    <row r="219" ht="9.75" customHeight="1"/>
    <row r="220" ht="9.75" customHeight="1"/>
    <row r="221" ht="9.75" customHeight="1"/>
    <row r="222" ht="9.75" customHeight="1"/>
    <row r="223" ht="9.75" customHeight="1"/>
    <row r="224" ht="9.75" customHeight="1"/>
    <row r="225" ht="9.75" customHeight="1"/>
    <row r="226" ht="9.75" customHeight="1"/>
    <row r="227" ht="9.75" customHeight="1"/>
    <row r="228" ht="15" customHeight="1"/>
    <row r="229" ht="6.75" customHeight="1"/>
    <row r="230" ht="19.5" customHeight="1"/>
    <row r="231" ht="9.75" customHeight="1"/>
    <row r="232" ht="9.75" customHeight="1"/>
    <row r="233" ht="9.75" customHeight="1"/>
    <row r="234" ht="9.75" customHeight="1"/>
    <row r="235" ht="9.75" customHeight="1"/>
    <row r="236" ht="9.75" customHeight="1"/>
    <row r="237" ht="9.75" customHeight="1"/>
    <row r="238" ht="9.75" customHeight="1"/>
    <row r="239" ht="9.75" customHeight="1"/>
    <row r="240" ht="9.75" customHeight="1"/>
    <row r="241" ht="9.75" customHeight="1"/>
    <row r="242" ht="9.75" customHeight="1"/>
    <row r="243" ht="9.75" customHeight="1"/>
    <row r="244" ht="9.75" customHeight="1"/>
    <row r="245" ht="9.75" customHeight="1"/>
    <row r="246" ht="9.75" customHeight="1"/>
    <row r="247" ht="9.75" customHeight="1"/>
    <row r="248" ht="9.75" customHeight="1"/>
    <row r="249" ht="9.75" customHeight="1"/>
    <row r="250" ht="9.75" customHeight="1"/>
    <row r="251" ht="9.75" customHeight="1"/>
    <row r="252" ht="9.75" customHeight="1"/>
    <row r="253" ht="9.75" customHeight="1"/>
    <row r="254" ht="9.75" customHeight="1"/>
    <row r="255" ht="9.75" customHeight="1"/>
    <row r="256" ht="9.75" customHeight="1"/>
    <row r="257" ht="9.75" customHeight="1"/>
    <row r="258" ht="9.75" customHeight="1"/>
    <row r="259" ht="9.75" customHeight="1"/>
    <row r="260" ht="9.75" customHeight="1"/>
    <row r="261" ht="9.75" customHeight="1"/>
    <row r="262" ht="9.75" customHeight="1"/>
    <row r="263" ht="9.75" customHeight="1"/>
    <row r="264" ht="9.75" customHeight="1"/>
    <row r="265" ht="9.75" customHeight="1"/>
    <row r="266" ht="9.75" customHeight="1"/>
    <row r="267" ht="9.75" customHeight="1"/>
    <row r="268" ht="9.75" customHeight="1"/>
    <row r="269" ht="9.75" customHeight="1"/>
    <row r="270" ht="9.75" customHeight="1"/>
    <row r="271" ht="9.75" customHeight="1"/>
    <row r="272" ht="9.75" customHeight="1"/>
    <row r="273" ht="9.75" customHeight="1"/>
    <row r="274" ht="9.75" customHeight="1"/>
    <row r="275" ht="9.75" customHeight="1"/>
    <row r="276" ht="9.75" customHeight="1"/>
    <row r="277" ht="9.75" customHeight="1"/>
    <row r="278" ht="9.75" customHeight="1"/>
    <row r="279" ht="9.75" customHeight="1"/>
    <row r="280" ht="9.75" customHeight="1"/>
    <row r="281" ht="9.75" customHeight="1"/>
    <row r="282" ht="9.75" customHeight="1"/>
    <row r="283" ht="9.75" customHeight="1"/>
    <row r="284" ht="9.75" customHeight="1"/>
    <row r="285" ht="9.75" customHeight="1"/>
    <row r="286" ht="9.75" customHeight="1"/>
    <row r="287" ht="9.75" customHeight="1"/>
    <row r="288" ht="9.75" customHeight="1"/>
    <row r="289" ht="9.75" customHeight="1"/>
    <row r="290" ht="9.75" customHeight="1"/>
    <row r="291" ht="9.75" customHeight="1"/>
    <row r="292" ht="9.75" customHeight="1"/>
    <row r="293" ht="9.75" customHeight="1"/>
    <row r="294" ht="9.75" customHeight="1"/>
    <row r="295" ht="9.75" customHeight="1"/>
    <row r="296" ht="9.75" customHeight="1"/>
    <row r="297" ht="9.75" customHeight="1"/>
    <row r="298" ht="9.75" customHeight="1"/>
    <row r="299" ht="9.75" customHeight="1"/>
    <row r="300" ht="9.75" customHeight="1"/>
    <row r="301" ht="9.75" customHeight="1"/>
    <row r="302" ht="9.75" customHeight="1"/>
    <row r="303" ht="9.75" customHeight="1"/>
    <row r="304" ht="9.75" customHeight="1"/>
    <row r="305" ht="9.75" customHeight="1"/>
    <row r="306" ht="9.75" customHeight="1"/>
    <row r="307" ht="9.75" customHeight="1"/>
    <row r="308" ht="9.75" customHeight="1"/>
    <row r="309" ht="9.75" customHeight="1"/>
    <row r="310" ht="9.75" customHeight="1"/>
    <row r="311" ht="9.75" customHeight="1"/>
    <row r="312" ht="9.75" customHeight="1"/>
    <row r="313" ht="9.75" customHeight="1"/>
    <row r="314" ht="9.75" customHeight="1"/>
    <row r="315" ht="9.75" customHeight="1"/>
    <row r="316" ht="9.75" customHeight="1"/>
    <row r="317" ht="9.75" customHeight="1"/>
    <row r="318" ht="9.75" customHeight="1"/>
    <row r="319" ht="9.75" customHeight="1"/>
    <row r="320" ht="9.75" customHeight="1"/>
    <row r="321" ht="9.75" customHeight="1"/>
    <row r="322" ht="9.75" customHeight="1"/>
    <row r="323" ht="9.75" customHeight="1"/>
    <row r="324" ht="9.75" customHeight="1"/>
    <row r="325" ht="9.75" customHeight="1"/>
    <row r="326" ht="9.75" customHeight="1"/>
    <row r="327" ht="9.75" customHeight="1"/>
    <row r="328" ht="9.75" customHeight="1"/>
    <row r="329" ht="9.75" customHeight="1"/>
    <row r="330" ht="9.75" customHeight="1"/>
    <row r="331" ht="9.75" customHeight="1"/>
    <row r="332" ht="9.75" customHeight="1"/>
    <row r="333" ht="9.75" customHeight="1"/>
    <row r="334" ht="9.75" customHeight="1"/>
    <row r="335" ht="9.75" customHeight="1"/>
    <row r="336" ht="9.75" customHeight="1"/>
    <row r="337" ht="9.75" customHeight="1"/>
    <row r="338" ht="9.75" customHeight="1"/>
    <row r="339" ht="9.75" customHeight="1"/>
    <row r="340" ht="9.75" customHeight="1"/>
    <row r="341" ht="9.75" customHeight="1"/>
    <row r="342" ht="9.75" customHeight="1"/>
    <row r="343" ht="9.75" customHeight="1"/>
    <row r="344" ht="9.75" customHeight="1"/>
    <row r="345" ht="9.75" customHeight="1"/>
    <row r="346" ht="9.75" customHeight="1"/>
    <row r="347" ht="9.75" customHeight="1"/>
    <row r="348" ht="9.75" customHeight="1"/>
    <row r="349" ht="9.75" customHeight="1"/>
    <row r="350" ht="9.75" customHeight="1"/>
    <row r="351" ht="9.75" customHeight="1"/>
    <row r="352" ht="9.75" customHeight="1"/>
    <row r="353" ht="9.75" customHeight="1"/>
    <row r="354" ht="9.75" customHeight="1"/>
    <row r="355" ht="9.75" customHeight="1"/>
    <row r="356" ht="9.75" customHeight="1"/>
    <row r="357" ht="9.75" customHeight="1"/>
    <row r="358" ht="9.75" customHeight="1"/>
    <row r="359" ht="9.75" customHeight="1"/>
    <row r="360" ht="9.75" customHeight="1"/>
    <row r="361" ht="9.75" customHeight="1"/>
    <row r="362" ht="9.75" customHeight="1"/>
    <row r="363" ht="9.75" customHeight="1"/>
    <row r="364" ht="9.75" customHeight="1"/>
    <row r="365" ht="9.75" customHeight="1"/>
    <row r="366" ht="9.75" customHeight="1"/>
    <row r="367" ht="9.75" customHeight="1"/>
    <row r="368" ht="9.75" customHeight="1"/>
    <row r="369" ht="9.75" customHeight="1"/>
    <row r="370" ht="9.75" customHeight="1"/>
    <row r="371" ht="9.75" customHeight="1"/>
    <row r="372" ht="9.75" customHeight="1"/>
    <row r="373" ht="9.75" customHeight="1"/>
    <row r="374" ht="9.75" customHeight="1"/>
    <row r="375" ht="9.75" customHeight="1"/>
    <row r="376" ht="9.75" customHeight="1"/>
    <row r="377" ht="9.75" customHeight="1"/>
    <row r="378" ht="9.75" customHeight="1"/>
    <row r="379" ht="9.75" customHeight="1"/>
    <row r="380" ht="9.75" customHeight="1"/>
    <row r="381" ht="9.75" customHeight="1"/>
    <row r="382" ht="9.75" customHeight="1"/>
    <row r="383" ht="9.75" customHeight="1"/>
    <row r="384" ht="9.75" customHeight="1"/>
    <row r="385" ht="9.75" customHeight="1"/>
    <row r="386" ht="9.75" customHeight="1"/>
    <row r="387" ht="9.75" customHeight="1"/>
    <row r="388" ht="9.75" customHeight="1"/>
    <row r="389" ht="9.75" customHeight="1"/>
    <row r="390" ht="9.75" customHeight="1"/>
    <row r="391" ht="9.75" customHeight="1"/>
    <row r="392" ht="9.75" customHeight="1"/>
    <row r="393" ht="9.75" customHeight="1"/>
    <row r="394" ht="9.75" customHeight="1"/>
    <row r="395" ht="9.75" customHeight="1"/>
    <row r="396" ht="9.75" customHeight="1"/>
    <row r="397" ht="9.75" customHeight="1"/>
    <row r="398" ht="9.75" customHeight="1"/>
    <row r="399" ht="9.75" customHeight="1"/>
    <row r="400" ht="9.75" customHeight="1"/>
    <row r="401" ht="9.75" customHeight="1"/>
    <row r="402" ht="9.75" customHeight="1"/>
    <row r="403" ht="9.75" customHeight="1"/>
    <row r="404" ht="9.75" customHeight="1"/>
    <row r="405" ht="9.75" customHeight="1"/>
    <row r="406" ht="9.75" customHeight="1"/>
    <row r="407" ht="9.75" customHeight="1"/>
    <row r="408" ht="9.75" customHeight="1"/>
    <row r="409" ht="9.75" customHeight="1"/>
    <row r="410" ht="9.75" customHeight="1"/>
    <row r="411" ht="9.75" customHeight="1"/>
    <row r="412" ht="9.75" customHeight="1"/>
    <row r="413" ht="9.75" customHeight="1"/>
    <row r="414" ht="9.75" customHeight="1"/>
    <row r="415" ht="9.75" customHeight="1"/>
    <row r="416" ht="9.75" customHeight="1"/>
    <row r="417" ht="9.75" customHeight="1"/>
    <row r="418" ht="9.75" customHeight="1"/>
    <row r="419" ht="9.75" customHeight="1"/>
    <row r="420" ht="9.75" customHeight="1"/>
    <row r="421" ht="9.75" customHeight="1"/>
    <row r="422" ht="9.75" customHeight="1"/>
    <row r="423" ht="9.75" customHeight="1"/>
    <row r="424" ht="9.75" customHeight="1"/>
    <row r="425" ht="9.75" customHeight="1"/>
    <row r="426" ht="9.75" customHeight="1"/>
    <row r="427" ht="9.75" customHeight="1"/>
    <row r="428" ht="9.75" customHeight="1"/>
    <row r="429" ht="9.75" customHeight="1"/>
    <row r="430" ht="9.75" customHeight="1"/>
    <row r="431" ht="9.75" customHeight="1"/>
    <row r="432" ht="9.75" customHeight="1"/>
    <row r="433" ht="9.75" customHeight="1"/>
    <row r="434" ht="9.75" customHeight="1"/>
    <row r="435" ht="9.75" customHeight="1"/>
    <row r="436" ht="9.75" customHeight="1"/>
    <row r="437" ht="9.75" customHeight="1"/>
    <row r="438" ht="9.75" customHeight="1"/>
    <row r="439" ht="15" customHeight="1"/>
    <row r="440" ht="6" customHeight="1"/>
    <row r="441" ht="17.25" customHeight="1"/>
    <row r="442" ht="9.75" customHeight="1"/>
    <row r="443" ht="9.75" customHeight="1"/>
    <row r="444" ht="9.75" customHeight="1"/>
    <row r="445" ht="9.75" customHeight="1"/>
    <row r="446" ht="9.75" customHeight="1"/>
    <row r="447" ht="9.75" customHeight="1"/>
    <row r="448" ht="9.75" customHeight="1"/>
    <row r="449" ht="9.75" customHeight="1"/>
    <row r="450" ht="9.75" customHeight="1"/>
    <row r="451" ht="9.75" customHeight="1"/>
    <row r="452" ht="9.75" customHeight="1"/>
    <row r="453" ht="9.75" customHeight="1"/>
    <row r="454" ht="9.75" customHeight="1"/>
    <row r="455" ht="9.75" customHeight="1"/>
    <row r="456" ht="9.75" customHeight="1"/>
    <row r="457" ht="9.75" customHeight="1"/>
    <row r="458" ht="9.75" customHeight="1"/>
    <row r="459" ht="9.75" customHeight="1"/>
    <row r="460" ht="9.75" customHeight="1"/>
    <row r="461" ht="9.75" customHeight="1"/>
    <row r="462" ht="9.75" customHeight="1"/>
    <row r="463" ht="9.75" customHeight="1"/>
    <row r="464" ht="9.75" customHeight="1"/>
    <row r="465" ht="9.75" customHeight="1"/>
    <row r="466" ht="9.75" customHeight="1"/>
    <row r="467" ht="9.75" customHeight="1"/>
    <row r="468" ht="9.75" customHeight="1"/>
    <row r="469" ht="9.75" customHeight="1"/>
    <row r="470" ht="9.75" customHeight="1"/>
    <row r="471" ht="9.75" customHeight="1"/>
    <row r="472" ht="9.75" customHeight="1"/>
    <row r="473" ht="9.75" customHeight="1"/>
    <row r="474" ht="9.75" customHeight="1"/>
    <row r="475" ht="9.75" customHeight="1"/>
    <row r="476" ht="9.75" customHeight="1"/>
    <row r="477" ht="9.75" customHeight="1"/>
    <row r="478" ht="9.75" customHeight="1"/>
    <row r="479" ht="9.75" customHeight="1"/>
    <row r="480" ht="9.75" customHeight="1"/>
    <row r="481" ht="9.75" customHeight="1"/>
    <row r="482" ht="9.75" customHeight="1"/>
    <row r="483" ht="9.75" customHeight="1"/>
    <row r="484" ht="9.75" customHeight="1"/>
    <row r="485" ht="9.75" customHeight="1"/>
    <row r="486" ht="9.75" customHeight="1"/>
    <row r="487" ht="9.75" customHeight="1"/>
    <row r="488" ht="9.75" customHeight="1"/>
    <row r="489" ht="9.75" customHeight="1"/>
    <row r="490" ht="9.75" customHeight="1"/>
    <row r="491" ht="9.75" customHeight="1"/>
    <row r="492" ht="9.75" customHeight="1"/>
    <row r="493" ht="9.75" customHeight="1"/>
    <row r="494" ht="9.75" customHeight="1"/>
    <row r="495" ht="9.75" customHeight="1"/>
    <row r="496" ht="9.75" customHeight="1"/>
    <row r="497" ht="9.75" customHeight="1"/>
    <row r="498" ht="9.75" customHeight="1"/>
    <row r="499" ht="9.75" customHeight="1"/>
    <row r="500" ht="9.75" customHeight="1"/>
    <row r="501" ht="9.75" customHeight="1"/>
    <row r="502" ht="9.75" customHeight="1"/>
    <row r="503" ht="9.75" customHeight="1"/>
    <row r="504" ht="9.75" customHeight="1"/>
    <row r="505" ht="9.75" customHeight="1"/>
    <row r="506" ht="9.75" customHeight="1"/>
    <row r="507" ht="9.75" customHeight="1"/>
    <row r="508" ht="9.75" customHeight="1"/>
    <row r="509" ht="9.75" customHeight="1"/>
    <row r="510" ht="9.75" customHeight="1"/>
    <row r="511" ht="9.75" customHeight="1"/>
    <row r="512" ht="9.75" customHeight="1"/>
    <row r="513" ht="9.75" customHeight="1"/>
    <row r="514" ht="9.75" customHeight="1"/>
    <row r="515" ht="9.75" customHeight="1"/>
    <row r="516" ht="9.75" customHeight="1"/>
    <row r="517" ht="9.75" customHeight="1"/>
    <row r="518" ht="9.75" customHeight="1"/>
    <row r="519" ht="9.75" customHeight="1"/>
    <row r="520" ht="9.75" customHeight="1"/>
    <row r="521" ht="9.75" customHeight="1"/>
    <row r="522" ht="9.75" customHeight="1"/>
    <row r="523" ht="9.75" customHeight="1"/>
    <row r="524" ht="9.75" customHeight="1"/>
    <row r="525" ht="9.75" customHeight="1"/>
    <row r="526" ht="9.75" customHeight="1"/>
    <row r="527" ht="9.75" customHeight="1"/>
    <row r="528" ht="9.75" customHeight="1"/>
    <row r="529" ht="9.75" customHeight="1"/>
    <row r="530" ht="9.75" customHeight="1"/>
    <row r="531" ht="9.75" customHeight="1"/>
    <row r="532" ht="9.75" customHeight="1"/>
    <row r="533" ht="9.75" customHeight="1"/>
    <row r="534" ht="9.75" customHeight="1"/>
    <row r="535" ht="9.75" customHeight="1"/>
    <row r="536" ht="9.75" customHeight="1"/>
    <row r="537" ht="9.75" customHeight="1"/>
    <row r="538" ht="9.75" customHeight="1"/>
    <row r="539" ht="9.75" customHeight="1"/>
    <row r="540" ht="9.75" customHeight="1"/>
    <row r="541" ht="9.75" customHeight="1"/>
    <row r="542" ht="9.75" customHeight="1"/>
    <row r="543" ht="9.75" customHeight="1"/>
    <row r="544" ht="9.75" customHeight="1"/>
    <row r="545" ht="9.75" customHeight="1"/>
    <row r="546" ht="9.75" customHeight="1"/>
    <row r="547" ht="9.75" customHeight="1"/>
    <row r="548" ht="9.75" customHeight="1"/>
    <row r="549" ht="9.75" customHeight="1"/>
    <row r="550" ht="9.75" customHeight="1"/>
    <row r="551" ht="9.75" customHeight="1"/>
    <row r="552" ht="9.75" customHeight="1"/>
    <row r="553" ht="9.75" customHeight="1"/>
    <row r="554" ht="9.75" customHeight="1"/>
    <row r="555" ht="9.75" customHeight="1"/>
    <row r="556" ht="9.75" customHeight="1"/>
    <row r="557" ht="9.75" customHeight="1"/>
    <row r="558" ht="9.75" customHeight="1"/>
    <row r="559" ht="9.75" customHeight="1"/>
    <row r="560" ht="9.75" customHeight="1"/>
    <row r="561" ht="9.75" customHeight="1"/>
    <row r="562" ht="9.75" customHeight="1"/>
    <row r="563" ht="9.75" customHeight="1"/>
    <row r="564" ht="9.75" customHeight="1"/>
    <row r="565" ht="9.75" customHeight="1"/>
    <row r="566" ht="9.75" customHeight="1"/>
    <row r="567" ht="9.75" customHeight="1"/>
    <row r="568" ht="9.75" customHeight="1"/>
    <row r="569" ht="9.75" customHeight="1"/>
    <row r="570" ht="9.75" customHeight="1"/>
    <row r="571" ht="9.75" customHeight="1"/>
    <row r="572" ht="9.75" customHeight="1"/>
    <row r="573" ht="9.75" customHeight="1"/>
    <row r="574" ht="9.75" customHeight="1"/>
    <row r="575" ht="9.75" customHeight="1"/>
    <row r="576" ht="9.75" customHeight="1"/>
    <row r="577" ht="9.75" customHeight="1"/>
    <row r="578" ht="9.75" customHeight="1"/>
    <row r="579" ht="9.75" customHeight="1"/>
    <row r="580" ht="9.75" customHeight="1"/>
    <row r="581" ht="9.75" customHeight="1"/>
    <row r="582" ht="9.75" customHeight="1"/>
    <row r="583" ht="9.75" customHeight="1"/>
    <row r="584" ht="9.75" customHeight="1"/>
    <row r="585" ht="9.75" customHeight="1"/>
    <row r="586" ht="9.75" customHeight="1"/>
    <row r="587" ht="9.75" customHeight="1"/>
    <row r="588" ht="9.75" customHeight="1"/>
    <row r="589" ht="9.75" customHeight="1"/>
    <row r="590" ht="9.75" customHeight="1"/>
    <row r="591" ht="9.75" customHeight="1"/>
    <row r="592" ht="9.75" customHeight="1"/>
    <row r="593" ht="9.75" customHeight="1"/>
    <row r="594" ht="9.75" customHeight="1"/>
    <row r="595" ht="9.75" customHeight="1"/>
    <row r="596" ht="9.75" customHeight="1"/>
    <row r="597" ht="9.75" customHeight="1"/>
    <row r="598" ht="9.75" customHeight="1"/>
    <row r="599" ht="9.75" customHeight="1"/>
    <row r="600" ht="9.75" customHeight="1"/>
    <row r="601" ht="9.75" customHeight="1"/>
    <row r="602" ht="9.75" customHeight="1"/>
    <row r="603" ht="9.75" customHeight="1"/>
    <row r="604" ht="9.75" customHeight="1"/>
    <row r="605" ht="9.75" customHeight="1"/>
    <row r="606" ht="9.75" customHeight="1"/>
    <row r="607" ht="9.75" customHeight="1"/>
    <row r="608" ht="9.75" customHeight="1"/>
    <row r="609" ht="9.75" customHeight="1"/>
    <row r="610" ht="9.75" customHeight="1"/>
    <row r="611" ht="9.75" customHeight="1"/>
    <row r="612" ht="9.75" customHeight="1"/>
    <row r="613" ht="9.75" customHeight="1"/>
    <row r="614" ht="9.75" customHeight="1"/>
    <row r="615" ht="9.75" customHeight="1"/>
    <row r="616" ht="9.75" customHeight="1"/>
    <row r="617" ht="9.75" customHeight="1"/>
    <row r="618" ht="9.75" customHeight="1"/>
    <row r="619" ht="9.75" customHeight="1"/>
    <row r="620" ht="9.75" customHeight="1"/>
    <row r="621" ht="9.75" customHeight="1"/>
    <row r="622" ht="9.75" customHeight="1"/>
    <row r="623" ht="9.75" customHeight="1"/>
    <row r="624" ht="9.75" customHeight="1"/>
    <row r="625" ht="9.75" customHeight="1"/>
    <row r="626" ht="9.75" customHeight="1"/>
    <row r="627" ht="9.75" customHeight="1"/>
    <row r="628" ht="9.75" customHeight="1"/>
    <row r="629" ht="9.75" customHeight="1"/>
    <row r="630" ht="9.75" customHeight="1"/>
    <row r="631" ht="9.75" customHeight="1"/>
    <row r="632" ht="9.75" customHeight="1"/>
    <row r="633" ht="9.75" customHeight="1"/>
    <row r="634" ht="9.75" customHeight="1"/>
    <row r="635" ht="9.75" customHeight="1"/>
    <row r="636" ht="9.75" customHeight="1"/>
    <row r="637" ht="9.75" customHeight="1"/>
    <row r="638" ht="9.75" customHeight="1"/>
    <row r="639" ht="9.75" customHeight="1"/>
    <row r="640" ht="9.75" customHeight="1"/>
    <row r="641" ht="9.75" customHeight="1"/>
    <row r="642" ht="9.75" customHeight="1"/>
    <row r="643" ht="9.75" customHeight="1"/>
    <row r="644" ht="9.75" customHeight="1"/>
    <row r="645" ht="9.75" customHeight="1"/>
    <row r="646" ht="9.75" customHeight="1"/>
    <row r="647" ht="9.75" customHeight="1"/>
    <row r="648" ht="9.75" customHeight="1"/>
    <row r="649" ht="9.75" customHeight="1"/>
    <row r="650" ht="14.25" customHeight="1"/>
    <row r="651" ht="6" customHeight="1"/>
    <row r="652" ht="22.5" customHeight="1"/>
    <row r="653" ht="9.75" customHeight="1"/>
    <row r="654" ht="9.75" customHeight="1"/>
    <row r="655" ht="9.75" customHeight="1"/>
    <row r="656" ht="9.75" customHeight="1"/>
    <row r="657" ht="9.75" customHeight="1"/>
    <row r="658" ht="9.75" customHeight="1"/>
    <row r="659" ht="9.75" customHeight="1"/>
    <row r="660" ht="9.75" customHeight="1"/>
    <row r="661" ht="9.75" customHeight="1"/>
    <row r="662" ht="9.75" customHeight="1"/>
    <row r="663" ht="9.75" customHeight="1"/>
    <row r="664" ht="9.75" customHeight="1"/>
    <row r="665" ht="9.75" customHeight="1"/>
    <row r="666" ht="9.75" customHeight="1"/>
    <row r="667" ht="9.75" customHeight="1"/>
    <row r="668" ht="9.75" customHeight="1"/>
    <row r="669" ht="9.75" customHeight="1"/>
    <row r="670" ht="9.75" customHeight="1"/>
    <row r="671" ht="9.75" customHeight="1"/>
    <row r="672" ht="9.75" customHeight="1"/>
    <row r="673" ht="9.75" customHeight="1"/>
    <row r="674" ht="9.75" customHeight="1"/>
    <row r="675" ht="9.75" customHeight="1"/>
    <row r="676" ht="9.75" customHeight="1"/>
    <row r="677" ht="9.75" customHeight="1"/>
    <row r="678" ht="9.75" customHeight="1"/>
    <row r="679" ht="9.75" customHeight="1"/>
    <row r="680" ht="9.75" customHeight="1"/>
    <row r="681" ht="9.75" customHeight="1"/>
    <row r="682" ht="9.75" customHeight="1"/>
    <row r="683" ht="9.75" customHeight="1"/>
    <row r="684" ht="9.75" customHeight="1"/>
    <row r="685" ht="9.75" customHeight="1"/>
    <row r="686" ht="9.75" customHeight="1"/>
    <row r="687" ht="9.75" customHeight="1"/>
    <row r="688" ht="9.75" customHeight="1"/>
    <row r="689" ht="9.75" customHeight="1"/>
    <row r="690" ht="9.75" customHeight="1"/>
    <row r="691" ht="9.75" customHeight="1"/>
  </sheetData>
  <sheetProtection/>
  <printOptions horizontalCentered="1"/>
  <pageMargins left="0.5" right="0" top="0.5" bottom="0" header="0" footer="0"/>
  <pageSetup fitToHeight="0" fitToWidth="1" horizontalDpi="600" verticalDpi="600" orientation="portrait" r:id="rId1"/>
  <rowBreaks count="4" manualBreakCount="4">
    <brk id="21" max="5" man="1"/>
    <brk id="232" max="5" man="1"/>
    <brk id="443" max="5" man="1"/>
    <brk id="654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U331"/>
  <sheetViews>
    <sheetView view="pageBreakPreview" zoomScale="75" zoomScaleNormal="75" zoomScaleSheetLayoutView="75" zoomScalePageLayoutView="0" workbookViewId="0" topLeftCell="A1">
      <selection activeCell="A1" sqref="A1"/>
    </sheetView>
  </sheetViews>
  <sheetFormatPr defaultColWidth="8.88671875" defaultRowHeight="15"/>
  <cols>
    <col min="1" max="1" width="6.5546875" style="390" bestFit="1" customWidth="1"/>
    <col min="2" max="2" width="5.77734375" style="390" bestFit="1" customWidth="1"/>
    <col min="3" max="3" width="3.77734375" style="390" bestFit="1" customWidth="1"/>
    <col min="4" max="4" width="6.3359375" style="390" bestFit="1" customWidth="1"/>
    <col min="5" max="5" width="9.6640625" style="390" bestFit="1" customWidth="1"/>
    <col min="6" max="6" width="40.99609375" style="390" customWidth="1"/>
    <col min="7" max="7" width="7.77734375" style="390" customWidth="1"/>
    <col min="8" max="8" width="6.6640625" style="392" bestFit="1" customWidth="1"/>
    <col min="9" max="9" width="5.77734375" style="393" customWidth="1"/>
    <col min="10" max="11" width="7.77734375" style="393" customWidth="1"/>
    <col min="12" max="12" width="6.77734375" style="393" customWidth="1"/>
    <col min="13" max="13" width="10.99609375" style="392" customWidth="1"/>
    <col min="14" max="14" width="7.99609375" style="402" customWidth="1"/>
    <col min="15" max="15" width="7.6640625" style="402" customWidth="1"/>
    <col min="16" max="16" width="9.5546875" style="399" customWidth="1"/>
    <col min="17" max="17" width="8.6640625" style="399" customWidth="1"/>
    <col min="18" max="18" width="9.3359375" style="403" customWidth="1"/>
    <col min="19" max="19" width="9.88671875" style="399" customWidth="1"/>
    <col min="20" max="21" width="8.88671875" style="400" customWidth="1"/>
    <col min="22" max="22" width="8.88671875" style="3" customWidth="1"/>
    <col min="23" max="16384" width="8.88671875" style="401" customWidth="1"/>
  </cols>
  <sheetData>
    <row r="1" spans="6:18" ht="15">
      <c r="F1" s="391" t="str">
        <f>Input!C1</f>
        <v>Performance Assurance Plan - Verizon CT</v>
      </c>
      <c r="I1" s="392"/>
      <c r="K1" s="394"/>
      <c r="L1" s="394"/>
      <c r="M1" s="395" t="str">
        <f>Input!K1</f>
        <v>Version 4.0</v>
      </c>
      <c r="N1" s="396"/>
      <c r="O1" s="396"/>
      <c r="P1" s="397"/>
      <c r="Q1" s="397"/>
      <c r="R1" s="398"/>
    </row>
    <row r="2" spans="5:12" ht="15">
      <c r="E2" s="391"/>
      <c r="F2" s="391" t="s">
        <v>102</v>
      </c>
      <c r="I2" s="392"/>
      <c r="K2" s="394"/>
      <c r="L2" s="394"/>
    </row>
    <row r="3" spans="1:18" ht="15">
      <c r="A3" s="393"/>
      <c r="B3" s="393"/>
      <c r="C3" s="393"/>
      <c r="D3" s="393"/>
      <c r="E3" s="393"/>
      <c r="F3" s="393"/>
      <c r="G3" s="393"/>
      <c r="I3" s="392"/>
      <c r="P3" s="404"/>
      <c r="Q3" s="404"/>
      <c r="R3" s="402"/>
    </row>
    <row r="4" spans="1:21" s="412" customFormat="1" ht="41.25" customHeight="1" thickBot="1">
      <c r="A4" s="405" t="s">
        <v>128</v>
      </c>
      <c r="B4" s="405" t="s">
        <v>127</v>
      </c>
      <c r="C4" s="405" t="s">
        <v>135</v>
      </c>
      <c r="D4" s="405" t="s">
        <v>126</v>
      </c>
      <c r="E4" s="405" t="s">
        <v>121</v>
      </c>
      <c r="F4" s="406" t="s">
        <v>122</v>
      </c>
      <c r="G4" s="405" t="s">
        <v>215</v>
      </c>
      <c r="H4" s="407" t="s">
        <v>182</v>
      </c>
      <c r="I4" s="407" t="s">
        <v>37</v>
      </c>
      <c r="J4" s="405" t="s">
        <v>133</v>
      </c>
      <c r="K4" s="405" t="s">
        <v>38</v>
      </c>
      <c r="L4" s="405" t="s">
        <v>21</v>
      </c>
      <c r="M4" s="407" t="s">
        <v>216</v>
      </c>
      <c r="N4" s="408" t="s">
        <v>339</v>
      </c>
      <c r="O4" s="408" t="s">
        <v>231</v>
      </c>
      <c r="P4" s="409" t="s">
        <v>197</v>
      </c>
      <c r="Q4" s="409" t="s">
        <v>338</v>
      </c>
      <c r="R4" s="408" t="s">
        <v>232</v>
      </c>
      <c r="S4" s="410" t="s">
        <v>225</v>
      </c>
      <c r="T4" s="411"/>
      <c r="U4" s="411"/>
    </row>
    <row r="5" spans="1:18" ht="15">
      <c r="A5" s="413" t="str">
        <f>AggregateResults!$A$6</f>
        <v>&lt;month&gt;</v>
      </c>
      <c r="B5" s="414" t="str">
        <f>AggregateResults!$B$6</f>
        <v>&lt;state&gt;</v>
      </c>
      <c r="C5" s="414" t="s">
        <v>0</v>
      </c>
      <c r="D5" s="413" t="str">
        <f>AggregateResults!E135</f>
        <v>Loop</v>
      </c>
      <c r="E5" s="415" t="str">
        <f>AggregateResults!J135</f>
        <v>OR-1-02-3331</v>
      </c>
      <c r="F5" s="415" t="str">
        <f>AggregateResults!K135</f>
        <v>% On Time LSRC - Flow-through</v>
      </c>
      <c r="G5" s="416" t="s">
        <v>129</v>
      </c>
      <c r="H5" s="417"/>
      <c r="I5" s="417"/>
      <c r="J5" s="417"/>
      <c r="K5" s="418"/>
      <c r="L5" s="417"/>
      <c r="M5" s="417"/>
      <c r="N5" s="419"/>
      <c r="O5" s="419"/>
      <c r="P5" s="420"/>
      <c r="Q5" s="420"/>
      <c r="R5" s="421"/>
    </row>
    <row r="6" spans="1:18" ht="15">
      <c r="A6" s="54" t="str">
        <f>AggregateResults!$A$6</f>
        <v>&lt;month&gt;</v>
      </c>
      <c r="B6" s="21" t="str">
        <f>AggregateResults!$B$6</f>
        <v>&lt;state&gt;</v>
      </c>
      <c r="C6" s="21" t="s">
        <v>0</v>
      </c>
      <c r="D6" s="54" t="str">
        <f aca="true" t="shared" si="0" ref="D6:F10">D5</f>
        <v>Loop</v>
      </c>
      <c r="E6" s="19" t="str">
        <f t="shared" si="0"/>
        <v>OR-1-02-3331</v>
      </c>
      <c r="F6" s="19" t="str">
        <f t="shared" si="0"/>
        <v>% On Time LSRC - Flow-through</v>
      </c>
      <c r="G6" s="142" t="s">
        <v>130</v>
      </c>
      <c r="H6" s="422"/>
      <c r="I6" s="422"/>
      <c r="J6" s="136"/>
      <c r="K6" s="423"/>
      <c r="L6" s="424"/>
      <c r="M6" s="425"/>
      <c r="N6" s="421"/>
      <c r="O6" s="421"/>
      <c r="P6" s="426"/>
      <c r="Q6" s="421"/>
      <c r="R6" s="427"/>
    </row>
    <row r="7" spans="1:18" ht="15">
      <c r="A7" s="54" t="str">
        <f>AggregateResults!$A$6</f>
        <v>&lt;month&gt;</v>
      </c>
      <c r="B7" s="21" t="str">
        <f>AggregateResults!$B$6</f>
        <v>&lt;state&gt;</v>
      </c>
      <c r="C7" s="21" t="s">
        <v>0</v>
      </c>
      <c r="D7" s="54" t="str">
        <f t="shared" si="0"/>
        <v>Loop</v>
      </c>
      <c r="E7" s="19" t="str">
        <f t="shared" si="0"/>
        <v>OR-1-02-3331</v>
      </c>
      <c r="F7" s="19" t="str">
        <f t="shared" si="0"/>
        <v>% On Time LSRC - Flow-through</v>
      </c>
      <c r="G7" s="142" t="s">
        <v>131</v>
      </c>
      <c r="H7" s="422"/>
      <c r="I7" s="422"/>
      <c r="J7" s="136"/>
      <c r="K7" s="423"/>
      <c r="L7" s="424"/>
      <c r="M7" s="425"/>
      <c r="N7" s="421"/>
      <c r="O7" s="421"/>
      <c r="P7" s="426"/>
      <c r="Q7" s="421"/>
      <c r="R7" s="427"/>
    </row>
    <row r="8" spans="1:18" ht="15">
      <c r="A8" s="54" t="str">
        <f>AggregateResults!$A$6</f>
        <v>&lt;month&gt;</v>
      </c>
      <c r="B8" s="21" t="str">
        <f>AggregateResults!$B$6</f>
        <v>&lt;state&gt;</v>
      </c>
      <c r="C8" s="21" t="s">
        <v>0</v>
      </c>
      <c r="D8" s="54" t="str">
        <f t="shared" si="0"/>
        <v>Loop</v>
      </c>
      <c r="E8" s="19" t="str">
        <f t="shared" si="0"/>
        <v>OR-1-02-3331</v>
      </c>
      <c r="F8" s="19" t="str">
        <f t="shared" si="0"/>
        <v>% On Time LSRC - Flow-through</v>
      </c>
      <c r="G8" s="142" t="s">
        <v>179</v>
      </c>
      <c r="H8" s="422"/>
      <c r="I8" s="422"/>
      <c r="J8" s="136"/>
      <c r="K8" s="423"/>
      <c r="L8" s="424"/>
      <c r="M8" s="425"/>
      <c r="N8" s="421"/>
      <c r="O8" s="421"/>
      <c r="P8" s="426"/>
      <c r="Q8" s="421"/>
      <c r="R8" s="427"/>
    </row>
    <row r="9" spans="1:18" ht="15">
      <c r="A9" s="54" t="str">
        <f>AggregateResults!$A$6</f>
        <v>&lt;month&gt;</v>
      </c>
      <c r="B9" s="21" t="str">
        <f>AggregateResults!$B$6</f>
        <v>&lt;state&gt;</v>
      </c>
      <c r="C9" s="21" t="s">
        <v>0</v>
      </c>
      <c r="D9" s="54" t="str">
        <f t="shared" si="0"/>
        <v>Loop</v>
      </c>
      <c r="E9" s="19" t="str">
        <f t="shared" si="0"/>
        <v>OR-1-02-3331</v>
      </c>
      <c r="F9" s="19" t="str">
        <f t="shared" si="0"/>
        <v>% On Time LSRC - Flow-through</v>
      </c>
      <c r="G9" s="142" t="s">
        <v>180</v>
      </c>
      <c r="H9" s="422"/>
      <c r="I9" s="422"/>
      <c r="J9" s="136"/>
      <c r="K9" s="423"/>
      <c r="L9" s="424"/>
      <c r="M9" s="425"/>
      <c r="N9" s="421"/>
      <c r="O9" s="421"/>
      <c r="P9" s="426"/>
      <c r="Q9" s="421"/>
      <c r="R9" s="427"/>
    </row>
    <row r="10" spans="1:18" ht="15">
      <c r="A10" s="54" t="str">
        <f>AggregateResults!$A$6</f>
        <v>&lt;month&gt;</v>
      </c>
      <c r="B10" s="21" t="str">
        <f>AggregateResults!$B$6</f>
        <v>&lt;state&gt;</v>
      </c>
      <c r="C10" s="21" t="s">
        <v>0</v>
      </c>
      <c r="D10" s="54" t="str">
        <f t="shared" si="0"/>
        <v>Loop</v>
      </c>
      <c r="E10" s="19" t="str">
        <f t="shared" si="0"/>
        <v>OR-1-02-3331</v>
      </c>
      <c r="F10" s="19" t="str">
        <f t="shared" si="0"/>
        <v>% On Time LSRC - Flow-through</v>
      </c>
      <c r="G10" s="142" t="s">
        <v>181</v>
      </c>
      <c r="H10" s="422"/>
      <c r="I10" s="422"/>
      <c r="J10" s="136"/>
      <c r="K10" s="423"/>
      <c r="L10" s="424"/>
      <c r="M10" s="425"/>
      <c r="N10" s="421"/>
      <c r="O10" s="421"/>
      <c r="P10" s="426"/>
      <c r="Q10" s="421"/>
      <c r="R10" s="427"/>
    </row>
    <row r="11" spans="1:18" ht="15.75" thickBot="1">
      <c r="A11" s="295" t="str">
        <f>AggregateResults!$A$6</f>
        <v>&lt;month&gt;</v>
      </c>
      <c r="B11" s="296" t="str">
        <f>AggregateResults!$B$6</f>
        <v>&lt;state&gt;</v>
      </c>
      <c r="C11" s="296" t="s">
        <v>0</v>
      </c>
      <c r="D11" s="295" t="str">
        <f>D10</f>
        <v>Loop</v>
      </c>
      <c r="E11" s="297" t="str">
        <f>E10</f>
        <v>OR-1-02-3331</v>
      </c>
      <c r="F11" s="297" t="str">
        <f>F10</f>
        <v>% On Time LSRC - Flow-through</v>
      </c>
      <c r="G11" s="298" t="s">
        <v>32</v>
      </c>
      <c r="H11" s="428"/>
      <c r="I11" s="428"/>
      <c r="J11" s="429"/>
      <c r="K11" s="428"/>
      <c r="L11" s="430"/>
      <c r="M11" s="431"/>
      <c r="N11" s="432"/>
      <c r="O11" s="432"/>
      <c r="P11" s="433"/>
      <c r="Q11" s="433"/>
      <c r="R11" s="432"/>
    </row>
    <row r="12" spans="1:18" ht="15">
      <c r="A12" s="54" t="str">
        <f>AggregateResults!$A$6</f>
        <v>&lt;month&gt;</v>
      </c>
      <c r="B12" s="21" t="str">
        <f>AggregateResults!$B$6</f>
        <v>&lt;state&gt;</v>
      </c>
      <c r="C12" s="21" t="s">
        <v>0</v>
      </c>
      <c r="D12" s="54" t="str">
        <f>AggregateResults!E136</f>
        <v>Loop</v>
      </c>
      <c r="E12" s="19" t="str">
        <f>AggregateResults!J136</f>
        <v>OR-1-04-3331</v>
      </c>
      <c r="F12" s="19" t="str">
        <f>AggregateResults!K136</f>
        <v>% On Time LSRC/ASRC - No Facil Chk (Electr. No Flow-through)</v>
      </c>
      <c r="G12" s="144" t="s">
        <v>129</v>
      </c>
      <c r="H12" s="434"/>
      <c r="I12" s="434"/>
      <c r="J12" s="144"/>
      <c r="K12" s="144"/>
      <c r="L12" s="144"/>
      <c r="M12" s="434"/>
      <c r="N12" s="435"/>
      <c r="O12" s="435"/>
      <c r="P12" s="436"/>
      <c r="Q12" s="436"/>
      <c r="R12" s="437"/>
    </row>
    <row r="13" spans="1:18" ht="15">
      <c r="A13" s="54" t="str">
        <f>AggregateResults!$A$6</f>
        <v>&lt;month&gt;</v>
      </c>
      <c r="B13" s="21" t="str">
        <f>AggregateResults!$B$6</f>
        <v>&lt;state&gt;</v>
      </c>
      <c r="C13" s="21" t="s">
        <v>0</v>
      </c>
      <c r="D13" s="54" t="str">
        <f aca="true" t="shared" si="1" ref="D13:F18">D12</f>
        <v>Loop</v>
      </c>
      <c r="E13" s="19" t="str">
        <f t="shared" si="1"/>
        <v>OR-1-04-3331</v>
      </c>
      <c r="F13" s="19" t="str">
        <f t="shared" si="1"/>
        <v>% On Time LSRC/ASRC - No Facil Chk (Electr. No Flow-through)</v>
      </c>
      <c r="G13" s="142" t="s">
        <v>130</v>
      </c>
      <c r="H13" s="434"/>
      <c r="I13" s="434"/>
      <c r="J13" s="144"/>
      <c r="K13" s="144"/>
      <c r="L13" s="144"/>
      <c r="M13" s="434"/>
      <c r="N13" s="435"/>
      <c r="O13" s="435"/>
      <c r="P13" s="436"/>
      <c r="Q13" s="436"/>
      <c r="R13" s="437"/>
    </row>
    <row r="14" spans="1:18" ht="15">
      <c r="A14" s="54" t="str">
        <f>AggregateResults!$A$6</f>
        <v>&lt;month&gt;</v>
      </c>
      <c r="B14" s="21" t="str">
        <f>AggregateResults!$B$6</f>
        <v>&lt;state&gt;</v>
      </c>
      <c r="C14" s="21" t="s">
        <v>0</v>
      </c>
      <c r="D14" s="54" t="str">
        <f t="shared" si="1"/>
        <v>Loop</v>
      </c>
      <c r="E14" s="19" t="str">
        <f t="shared" si="1"/>
        <v>OR-1-04-3331</v>
      </c>
      <c r="F14" s="19" t="str">
        <f t="shared" si="1"/>
        <v>% On Time LSRC/ASRC - No Facil Chk (Electr. No Flow-through)</v>
      </c>
      <c r="G14" s="142" t="s">
        <v>131</v>
      </c>
      <c r="H14" s="434"/>
      <c r="I14" s="434"/>
      <c r="J14" s="144"/>
      <c r="K14" s="144"/>
      <c r="L14" s="144"/>
      <c r="M14" s="434"/>
      <c r="N14" s="435"/>
      <c r="O14" s="435"/>
      <c r="P14" s="436"/>
      <c r="Q14" s="436"/>
      <c r="R14" s="437"/>
    </row>
    <row r="15" spans="1:18" ht="15">
      <c r="A15" s="54" t="str">
        <f>AggregateResults!$A$6</f>
        <v>&lt;month&gt;</v>
      </c>
      <c r="B15" s="21" t="str">
        <f>AggregateResults!$B$6</f>
        <v>&lt;state&gt;</v>
      </c>
      <c r="C15" s="21" t="s">
        <v>0</v>
      </c>
      <c r="D15" s="54" t="str">
        <f t="shared" si="1"/>
        <v>Loop</v>
      </c>
      <c r="E15" s="19" t="str">
        <f t="shared" si="1"/>
        <v>OR-1-04-3331</v>
      </c>
      <c r="F15" s="19" t="str">
        <f t="shared" si="1"/>
        <v>% On Time LSRC/ASRC - No Facil Chk (Electr. No Flow-through)</v>
      </c>
      <c r="G15" s="142" t="s">
        <v>179</v>
      </c>
      <c r="H15" s="434"/>
      <c r="I15" s="434"/>
      <c r="J15" s="144"/>
      <c r="K15" s="144"/>
      <c r="L15" s="144"/>
      <c r="M15" s="434"/>
      <c r="N15" s="435"/>
      <c r="O15" s="435"/>
      <c r="P15" s="436"/>
      <c r="Q15" s="436"/>
      <c r="R15" s="437"/>
    </row>
    <row r="16" spans="1:18" ht="15">
      <c r="A16" s="54" t="str">
        <f>AggregateResults!$A$6</f>
        <v>&lt;month&gt;</v>
      </c>
      <c r="B16" s="21" t="str">
        <f>AggregateResults!$B$6</f>
        <v>&lt;state&gt;</v>
      </c>
      <c r="C16" s="21" t="s">
        <v>0</v>
      </c>
      <c r="D16" s="54" t="str">
        <f t="shared" si="1"/>
        <v>Loop</v>
      </c>
      <c r="E16" s="19" t="str">
        <f t="shared" si="1"/>
        <v>OR-1-04-3331</v>
      </c>
      <c r="F16" s="19" t="str">
        <f t="shared" si="1"/>
        <v>% On Time LSRC/ASRC - No Facil Chk (Electr. No Flow-through)</v>
      </c>
      <c r="G16" s="142" t="s">
        <v>180</v>
      </c>
      <c r="H16" s="434"/>
      <c r="I16" s="434"/>
      <c r="J16" s="144"/>
      <c r="K16" s="144"/>
      <c r="L16" s="144"/>
      <c r="M16" s="434"/>
      <c r="N16" s="435"/>
      <c r="O16" s="435"/>
      <c r="P16" s="436"/>
      <c r="Q16" s="436"/>
      <c r="R16" s="437"/>
    </row>
    <row r="17" spans="1:18" ht="15">
      <c r="A17" s="54" t="str">
        <f>AggregateResults!$A$6</f>
        <v>&lt;month&gt;</v>
      </c>
      <c r="B17" s="21" t="str">
        <f>AggregateResults!$B$6</f>
        <v>&lt;state&gt;</v>
      </c>
      <c r="C17" s="21" t="s">
        <v>0</v>
      </c>
      <c r="D17" s="54" t="str">
        <f t="shared" si="1"/>
        <v>Loop</v>
      </c>
      <c r="E17" s="19" t="str">
        <f t="shared" si="1"/>
        <v>OR-1-04-3331</v>
      </c>
      <c r="F17" s="19" t="str">
        <f t="shared" si="1"/>
        <v>% On Time LSRC/ASRC - No Facil Chk (Electr. No Flow-through)</v>
      </c>
      <c r="G17" s="142" t="s">
        <v>181</v>
      </c>
      <c r="H17" s="434"/>
      <c r="I17" s="434"/>
      <c r="J17" s="144"/>
      <c r="K17" s="144"/>
      <c r="L17" s="144"/>
      <c r="M17" s="434"/>
      <c r="N17" s="435"/>
      <c r="O17" s="435"/>
      <c r="P17" s="436"/>
      <c r="Q17" s="436"/>
      <c r="R17" s="437"/>
    </row>
    <row r="18" spans="1:18" ht="15.75" thickBot="1">
      <c r="A18" s="295" t="str">
        <f>AggregateResults!$A$6</f>
        <v>&lt;month&gt;</v>
      </c>
      <c r="B18" s="296" t="str">
        <f>AggregateResults!$B$6</f>
        <v>&lt;state&gt;</v>
      </c>
      <c r="C18" s="296" t="s">
        <v>0</v>
      </c>
      <c r="D18" s="295" t="str">
        <f t="shared" si="1"/>
        <v>Loop</v>
      </c>
      <c r="E18" s="297" t="str">
        <f t="shared" si="1"/>
        <v>OR-1-04-3331</v>
      </c>
      <c r="F18" s="297" t="str">
        <f t="shared" si="1"/>
        <v>% On Time LSRC/ASRC - No Facil Chk (Electr. No Flow-through)</v>
      </c>
      <c r="G18" s="298" t="s">
        <v>32</v>
      </c>
      <c r="H18" s="438"/>
      <c r="I18" s="438"/>
      <c r="J18" s="298"/>
      <c r="K18" s="298"/>
      <c r="L18" s="298"/>
      <c r="M18" s="438"/>
      <c r="N18" s="439"/>
      <c r="O18" s="439"/>
      <c r="P18" s="440"/>
      <c r="Q18" s="440"/>
      <c r="R18" s="441"/>
    </row>
    <row r="19" spans="1:18" ht="15">
      <c r="A19" s="54" t="str">
        <f>AggregateResults!$A$6</f>
        <v>&lt;month&gt;</v>
      </c>
      <c r="B19" s="21" t="str">
        <f>AggregateResults!$B$6</f>
        <v>&lt;state&gt;</v>
      </c>
      <c r="C19" s="21" t="s">
        <v>0</v>
      </c>
      <c r="D19" s="54" t="str">
        <f>AggregateResults!E137</f>
        <v>Loop</v>
      </c>
      <c r="E19" s="19" t="str">
        <f>AggregateResults!J137</f>
        <v>OR-1-06-3331</v>
      </c>
      <c r="F19" s="19" t="str">
        <f>AggregateResults!K137</f>
        <v>% On Time LSRC/ASRC - Facil Chk (Electr. No Flow-through)</v>
      </c>
      <c r="G19" s="144" t="s">
        <v>129</v>
      </c>
      <c r="H19" s="434"/>
      <c r="I19" s="434"/>
      <c r="J19" s="144"/>
      <c r="K19" s="144"/>
      <c r="L19" s="144"/>
      <c r="M19" s="434"/>
      <c r="N19" s="435"/>
      <c r="O19" s="435"/>
      <c r="P19" s="436"/>
      <c r="Q19" s="436"/>
      <c r="R19" s="437"/>
    </row>
    <row r="20" spans="1:18" ht="15">
      <c r="A20" s="54" t="str">
        <f>AggregateResults!$A$6</f>
        <v>&lt;month&gt;</v>
      </c>
      <c r="B20" s="21" t="str">
        <f>AggregateResults!$B$6</f>
        <v>&lt;state&gt;</v>
      </c>
      <c r="C20" s="21" t="s">
        <v>0</v>
      </c>
      <c r="D20" s="54" t="str">
        <f aca="true" t="shared" si="2" ref="D20:F25">D19</f>
        <v>Loop</v>
      </c>
      <c r="E20" s="19" t="str">
        <f t="shared" si="2"/>
        <v>OR-1-06-3331</v>
      </c>
      <c r="F20" s="19" t="str">
        <f t="shared" si="2"/>
        <v>% On Time LSRC/ASRC - Facil Chk (Electr. No Flow-through)</v>
      </c>
      <c r="G20" s="142" t="s">
        <v>130</v>
      </c>
      <c r="H20" s="434"/>
      <c r="I20" s="434"/>
      <c r="J20" s="144"/>
      <c r="K20" s="144"/>
      <c r="L20" s="144"/>
      <c r="M20" s="434"/>
      <c r="N20" s="435"/>
      <c r="O20" s="435"/>
      <c r="P20" s="436"/>
      <c r="Q20" s="436"/>
      <c r="R20" s="437"/>
    </row>
    <row r="21" spans="1:18" ht="15">
      <c r="A21" s="54" t="str">
        <f>AggregateResults!$A$6</f>
        <v>&lt;month&gt;</v>
      </c>
      <c r="B21" s="21" t="str">
        <f>AggregateResults!$B$6</f>
        <v>&lt;state&gt;</v>
      </c>
      <c r="C21" s="21" t="s">
        <v>0</v>
      </c>
      <c r="D21" s="54" t="str">
        <f t="shared" si="2"/>
        <v>Loop</v>
      </c>
      <c r="E21" s="19" t="str">
        <f t="shared" si="2"/>
        <v>OR-1-06-3331</v>
      </c>
      <c r="F21" s="19" t="str">
        <f t="shared" si="2"/>
        <v>% On Time LSRC/ASRC - Facil Chk (Electr. No Flow-through)</v>
      </c>
      <c r="G21" s="142" t="s">
        <v>131</v>
      </c>
      <c r="H21" s="434"/>
      <c r="I21" s="434"/>
      <c r="J21" s="144"/>
      <c r="K21" s="144"/>
      <c r="L21" s="144"/>
      <c r="M21" s="434"/>
      <c r="N21" s="435"/>
      <c r="O21" s="435"/>
      <c r="P21" s="436"/>
      <c r="Q21" s="436"/>
      <c r="R21" s="437"/>
    </row>
    <row r="22" spans="1:18" ht="15">
      <c r="A22" s="54" t="str">
        <f>AggregateResults!$A$6</f>
        <v>&lt;month&gt;</v>
      </c>
      <c r="B22" s="21" t="str">
        <f>AggregateResults!$B$6</f>
        <v>&lt;state&gt;</v>
      </c>
      <c r="C22" s="21" t="s">
        <v>0</v>
      </c>
      <c r="D22" s="54" t="str">
        <f t="shared" si="2"/>
        <v>Loop</v>
      </c>
      <c r="E22" s="19" t="str">
        <f t="shared" si="2"/>
        <v>OR-1-06-3331</v>
      </c>
      <c r="F22" s="19" t="str">
        <f t="shared" si="2"/>
        <v>% On Time LSRC/ASRC - Facil Chk (Electr. No Flow-through)</v>
      </c>
      <c r="G22" s="142" t="s">
        <v>179</v>
      </c>
      <c r="H22" s="434"/>
      <c r="I22" s="434"/>
      <c r="J22" s="144"/>
      <c r="K22" s="144"/>
      <c r="L22" s="144"/>
      <c r="M22" s="434"/>
      <c r="N22" s="435"/>
      <c r="O22" s="435"/>
      <c r="P22" s="436"/>
      <c r="Q22" s="436"/>
      <c r="R22" s="437"/>
    </row>
    <row r="23" spans="1:18" ht="15">
      <c r="A23" s="54" t="str">
        <f>AggregateResults!$A$6</f>
        <v>&lt;month&gt;</v>
      </c>
      <c r="B23" s="21" t="str">
        <f>AggregateResults!$B$6</f>
        <v>&lt;state&gt;</v>
      </c>
      <c r="C23" s="21" t="s">
        <v>0</v>
      </c>
      <c r="D23" s="54" t="str">
        <f t="shared" si="2"/>
        <v>Loop</v>
      </c>
      <c r="E23" s="19" t="str">
        <f t="shared" si="2"/>
        <v>OR-1-06-3331</v>
      </c>
      <c r="F23" s="19" t="str">
        <f t="shared" si="2"/>
        <v>% On Time LSRC/ASRC - Facil Chk (Electr. No Flow-through)</v>
      </c>
      <c r="G23" s="142" t="s">
        <v>180</v>
      </c>
      <c r="H23" s="434"/>
      <c r="I23" s="434"/>
      <c r="J23" s="144"/>
      <c r="K23" s="144"/>
      <c r="L23" s="144"/>
      <c r="M23" s="434"/>
      <c r="N23" s="435"/>
      <c r="O23" s="435"/>
      <c r="P23" s="436"/>
      <c r="Q23" s="436"/>
      <c r="R23" s="437"/>
    </row>
    <row r="24" spans="1:18" ht="15">
      <c r="A24" s="54" t="str">
        <f>AggregateResults!$A$6</f>
        <v>&lt;month&gt;</v>
      </c>
      <c r="B24" s="21" t="str">
        <f>AggregateResults!$B$6</f>
        <v>&lt;state&gt;</v>
      </c>
      <c r="C24" s="21" t="s">
        <v>0</v>
      </c>
      <c r="D24" s="54" t="str">
        <f t="shared" si="2"/>
        <v>Loop</v>
      </c>
      <c r="E24" s="19" t="str">
        <f t="shared" si="2"/>
        <v>OR-1-06-3331</v>
      </c>
      <c r="F24" s="19" t="str">
        <f t="shared" si="2"/>
        <v>% On Time LSRC/ASRC - Facil Chk (Electr. No Flow-through)</v>
      </c>
      <c r="G24" s="142" t="s">
        <v>181</v>
      </c>
      <c r="H24" s="434"/>
      <c r="I24" s="434"/>
      <c r="J24" s="144"/>
      <c r="K24" s="144"/>
      <c r="L24" s="144"/>
      <c r="M24" s="434"/>
      <c r="N24" s="435"/>
      <c r="O24" s="435"/>
      <c r="P24" s="436"/>
      <c r="Q24" s="436"/>
      <c r="R24" s="437"/>
    </row>
    <row r="25" spans="1:18" ht="15.75" thickBot="1">
      <c r="A25" s="295" t="str">
        <f>AggregateResults!$A$6</f>
        <v>&lt;month&gt;</v>
      </c>
      <c r="B25" s="296" t="str">
        <f>AggregateResults!$B$6</f>
        <v>&lt;state&gt;</v>
      </c>
      <c r="C25" s="296" t="s">
        <v>0</v>
      </c>
      <c r="D25" s="295" t="str">
        <f t="shared" si="2"/>
        <v>Loop</v>
      </c>
      <c r="E25" s="297" t="str">
        <f t="shared" si="2"/>
        <v>OR-1-06-3331</v>
      </c>
      <c r="F25" s="297" t="str">
        <f t="shared" si="2"/>
        <v>% On Time LSRC/ASRC - Facil Chk (Electr. No Flow-through)</v>
      </c>
      <c r="G25" s="298" t="s">
        <v>32</v>
      </c>
      <c r="H25" s="438"/>
      <c r="I25" s="438"/>
      <c r="J25" s="298"/>
      <c r="K25" s="298"/>
      <c r="L25" s="298"/>
      <c r="M25" s="438"/>
      <c r="N25" s="439"/>
      <c r="O25" s="439"/>
      <c r="P25" s="440"/>
      <c r="Q25" s="440"/>
      <c r="R25" s="441"/>
    </row>
    <row r="26" spans="1:19" ht="15">
      <c r="A26" s="54" t="str">
        <f>AggregateResults!$A$6</f>
        <v>&lt;month&gt;</v>
      </c>
      <c r="B26" s="21" t="str">
        <f>AggregateResults!$B$6</f>
        <v>&lt;state&gt;</v>
      </c>
      <c r="C26" s="21" t="s">
        <v>0</v>
      </c>
      <c r="D26" s="54" t="str">
        <f>AggregateResults!E138</f>
        <v>Loop</v>
      </c>
      <c r="E26" s="19" t="str">
        <f>AggregateResults!J138</f>
        <v>PR-4-04-1341</v>
      </c>
      <c r="F26" s="19" t="str">
        <f>AggregateResults!K138</f>
        <v>% Missed Appointment - Verizon - Dispatch</v>
      </c>
      <c r="G26" s="144" t="s">
        <v>129</v>
      </c>
      <c r="H26" s="422"/>
      <c r="I26" s="422"/>
      <c r="J26" s="136"/>
      <c r="K26" s="136"/>
      <c r="L26" s="136"/>
      <c r="M26" s="422"/>
      <c r="N26" s="442"/>
      <c r="O26" s="442"/>
      <c r="P26" s="423"/>
      <c r="Q26" s="423"/>
      <c r="R26" s="442"/>
      <c r="S26" s="404" t="str">
        <f>VLOOKUP(E26,AggregateResults!$J$135:$W$184,14,FALSE)</f>
        <v>LIB</v>
      </c>
    </row>
    <row r="27" spans="1:19" ht="15">
      <c r="A27" s="54" t="str">
        <f>AggregateResults!$A$6</f>
        <v>&lt;month&gt;</v>
      </c>
      <c r="B27" s="21" t="str">
        <f>AggregateResults!$B$6</f>
        <v>&lt;state&gt;</v>
      </c>
      <c r="C27" s="21" t="s">
        <v>0</v>
      </c>
      <c r="D27" s="54" t="str">
        <f aca="true" t="shared" si="3" ref="D27:F32">D26</f>
        <v>Loop</v>
      </c>
      <c r="E27" s="19" t="str">
        <f t="shared" si="3"/>
        <v>PR-4-04-1341</v>
      </c>
      <c r="F27" s="19" t="str">
        <f t="shared" si="3"/>
        <v>% Missed Appointment - Verizon - Dispatch</v>
      </c>
      <c r="G27" s="142" t="s">
        <v>130</v>
      </c>
      <c r="H27" s="422"/>
      <c r="I27" s="422"/>
      <c r="J27" s="136"/>
      <c r="K27" s="136"/>
      <c r="L27" s="136"/>
      <c r="M27" s="425"/>
      <c r="N27" s="421"/>
      <c r="O27" s="442"/>
      <c r="P27" s="443"/>
      <c r="Q27" s="421"/>
      <c r="R27" s="421"/>
      <c r="S27" s="404" t="str">
        <f>VLOOKUP(E27,AggregateResults!$J$135:$W$184,14,FALSE)</f>
        <v>LIB</v>
      </c>
    </row>
    <row r="28" spans="1:19" ht="15">
      <c r="A28" s="54" t="str">
        <f>AggregateResults!$A$6</f>
        <v>&lt;month&gt;</v>
      </c>
      <c r="B28" s="21" t="str">
        <f>AggregateResults!$B$6</f>
        <v>&lt;state&gt;</v>
      </c>
      <c r="C28" s="21" t="s">
        <v>0</v>
      </c>
      <c r="D28" s="54" t="str">
        <f t="shared" si="3"/>
        <v>Loop</v>
      </c>
      <c r="E28" s="19" t="str">
        <f t="shared" si="3"/>
        <v>PR-4-04-1341</v>
      </c>
      <c r="F28" s="19" t="str">
        <f t="shared" si="3"/>
        <v>% Missed Appointment - Verizon - Dispatch</v>
      </c>
      <c r="G28" s="142" t="s">
        <v>131</v>
      </c>
      <c r="H28" s="422"/>
      <c r="I28" s="422"/>
      <c r="J28" s="136"/>
      <c r="K28" s="136"/>
      <c r="L28" s="136"/>
      <c r="M28" s="425"/>
      <c r="N28" s="421"/>
      <c r="O28" s="442"/>
      <c r="P28" s="443"/>
      <c r="Q28" s="421"/>
      <c r="R28" s="421"/>
      <c r="S28" s="404" t="str">
        <f>VLOOKUP(E28,AggregateResults!$J$135:$W$184,14,FALSE)</f>
        <v>LIB</v>
      </c>
    </row>
    <row r="29" spans="1:19" ht="15">
      <c r="A29" s="54" t="str">
        <f>AggregateResults!$A$6</f>
        <v>&lt;month&gt;</v>
      </c>
      <c r="B29" s="21" t="str">
        <f>AggregateResults!$B$6</f>
        <v>&lt;state&gt;</v>
      </c>
      <c r="C29" s="21" t="s">
        <v>0</v>
      </c>
      <c r="D29" s="54" t="str">
        <f t="shared" si="3"/>
        <v>Loop</v>
      </c>
      <c r="E29" s="19" t="str">
        <f t="shared" si="3"/>
        <v>PR-4-04-1341</v>
      </c>
      <c r="F29" s="19" t="str">
        <f t="shared" si="3"/>
        <v>% Missed Appointment - Verizon - Dispatch</v>
      </c>
      <c r="G29" s="142" t="s">
        <v>179</v>
      </c>
      <c r="H29" s="422"/>
      <c r="I29" s="422"/>
      <c r="J29" s="136"/>
      <c r="K29" s="136"/>
      <c r="L29" s="136"/>
      <c r="M29" s="425"/>
      <c r="N29" s="421"/>
      <c r="O29" s="442"/>
      <c r="P29" s="443"/>
      <c r="Q29" s="421"/>
      <c r="R29" s="421"/>
      <c r="S29" s="404" t="str">
        <f>VLOOKUP(E29,AggregateResults!$J$135:$W$184,14,FALSE)</f>
        <v>LIB</v>
      </c>
    </row>
    <row r="30" spans="1:19" ht="15">
      <c r="A30" s="54" t="str">
        <f>AggregateResults!$A$6</f>
        <v>&lt;month&gt;</v>
      </c>
      <c r="B30" s="21" t="str">
        <f>AggregateResults!$B$6</f>
        <v>&lt;state&gt;</v>
      </c>
      <c r="C30" s="21" t="s">
        <v>0</v>
      </c>
      <c r="D30" s="54" t="str">
        <f t="shared" si="3"/>
        <v>Loop</v>
      </c>
      <c r="E30" s="19" t="str">
        <f t="shared" si="3"/>
        <v>PR-4-04-1341</v>
      </c>
      <c r="F30" s="19" t="str">
        <f t="shared" si="3"/>
        <v>% Missed Appointment - Verizon - Dispatch</v>
      </c>
      <c r="G30" s="142" t="s">
        <v>180</v>
      </c>
      <c r="H30" s="422"/>
      <c r="I30" s="422"/>
      <c r="J30" s="136"/>
      <c r="K30" s="136"/>
      <c r="L30" s="136"/>
      <c r="M30" s="425"/>
      <c r="N30" s="421"/>
      <c r="O30" s="442"/>
      <c r="P30" s="443"/>
      <c r="Q30" s="421"/>
      <c r="R30" s="421"/>
      <c r="S30" s="404" t="str">
        <f>VLOOKUP(E30,AggregateResults!$J$135:$W$184,14,FALSE)</f>
        <v>LIB</v>
      </c>
    </row>
    <row r="31" spans="1:19" ht="15">
      <c r="A31" s="54" t="str">
        <f>AggregateResults!$A$6</f>
        <v>&lt;month&gt;</v>
      </c>
      <c r="B31" s="21" t="str">
        <f>AggregateResults!$B$6</f>
        <v>&lt;state&gt;</v>
      </c>
      <c r="C31" s="21" t="s">
        <v>0</v>
      </c>
      <c r="D31" s="54" t="str">
        <f t="shared" si="3"/>
        <v>Loop</v>
      </c>
      <c r="E31" s="19" t="str">
        <f t="shared" si="3"/>
        <v>PR-4-04-1341</v>
      </c>
      <c r="F31" s="19" t="str">
        <f t="shared" si="3"/>
        <v>% Missed Appointment - Verizon - Dispatch</v>
      </c>
      <c r="G31" s="142" t="s">
        <v>181</v>
      </c>
      <c r="H31" s="422"/>
      <c r="I31" s="422"/>
      <c r="J31" s="136"/>
      <c r="K31" s="136"/>
      <c r="L31" s="136"/>
      <c r="M31" s="425"/>
      <c r="N31" s="421"/>
      <c r="O31" s="442"/>
      <c r="P31" s="443"/>
      <c r="Q31" s="421"/>
      <c r="R31" s="421"/>
      <c r="S31" s="404" t="str">
        <f>VLOOKUP(E31,AggregateResults!$J$135:$W$184,14,FALSE)</f>
        <v>LIB</v>
      </c>
    </row>
    <row r="32" spans="1:19" ht="15.75" thickBot="1">
      <c r="A32" s="295" t="str">
        <f>AggregateResults!$A$6</f>
        <v>&lt;month&gt;</v>
      </c>
      <c r="B32" s="296" t="str">
        <f>AggregateResults!$B$6</f>
        <v>&lt;state&gt;</v>
      </c>
      <c r="C32" s="296" t="s">
        <v>0</v>
      </c>
      <c r="D32" s="295" t="str">
        <f t="shared" si="3"/>
        <v>Loop</v>
      </c>
      <c r="E32" s="297" t="str">
        <f t="shared" si="3"/>
        <v>PR-4-04-1341</v>
      </c>
      <c r="F32" s="297" t="str">
        <f t="shared" si="3"/>
        <v>% Missed Appointment - Verizon - Dispatch</v>
      </c>
      <c r="G32" s="298" t="s">
        <v>32</v>
      </c>
      <c r="H32" s="428"/>
      <c r="I32" s="428"/>
      <c r="J32" s="429"/>
      <c r="K32" s="429"/>
      <c r="L32" s="429"/>
      <c r="M32" s="428"/>
      <c r="N32" s="444"/>
      <c r="O32" s="444"/>
      <c r="P32" s="445"/>
      <c r="Q32" s="445"/>
      <c r="R32" s="444"/>
      <c r="S32" s="404" t="str">
        <f>VLOOKUP(E32,AggregateResults!$J$135:$W$184,14,FALSE)</f>
        <v>LIB</v>
      </c>
    </row>
    <row r="33" spans="1:19" ht="15">
      <c r="A33" s="54" t="str">
        <f>AggregateResults!$A$6</f>
        <v>&lt;month&gt;</v>
      </c>
      <c r="B33" s="21" t="str">
        <f>AggregateResults!$B$6</f>
        <v>&lt;state&gt;</v>
      </c>
      <c r="C33" s="21" t="s">
        <v>0</v>
      </c>
      <c r="D33" s="54" t="str">
        <f>AggregateResults!E139</f>
        <v>Loop</v>
      </c>
      <c r="E33" s="19" t="str">
        <f>AggregateResults!J139</f>
        <v>PR-4-04-3113</v>
      </c>
      <c r="F33" s="19" t="str">
        <f>AggregateResults!K139</f>
        <v>% Missed Appointment - Verizon - Dispatch</v>
      </c>
      <c r="G33" s="144" t="s">
        <v>129</v>
      </c>
      <c r="H33" s="434"/>
      <c r="I33" s="434"/>
      <c r="J33" s="144"/>
      <c r="K33" s="144"/>
      <c r="L33" s="144"/>
      <c r="M33" s="434"/>
      <c r="N33" s="435"/>
      <c r="O33" s="435"/>
      <c r="P33" s="436"/>
      <c r="Q33" s="436"/>
      <c r="R33" s="437"/>
      <c r="S33" s="404" t="str">
        <f>VLOOKUP(E33,AggregateResults!$J$135:$W$184,14,FALSE)</f>
        <v>LIB</v>
      </c>
    </row>
    <row r="34" spans="1:19" ht="15">
      <c r="A34" s="54" t="str">
        <f>AggregateResults!$A$6</f>
        <v>&lt;month&gt;</v>
      </c>
      <c r="B34" s="21" t="str">
        <f>AggregateResults!$B$6</f>
        <v>&lt;state&gt;</v>
      </c>
      <c r="C34" s="21" t="s">
        <v>0</v>
      </c>
      <c r="D34" s="54" t="str">
        <f aca="true" t="shared" si="4" ref="D34:F39">D33</f>
        <v>Loop</v>
      </c>
      <c r="E34" s="19" t="str">
        <f t="shared" si="4"/>
        <v>PR-4-04-3113</v>
      </c>
      <c r="F34" s="19" t="str">
        <f t="shared" si="4"/>
        <v>% Missed Appointment - Verizon - Dispatch</v>
      </c>
      <c r="G34" s="142" t="s">
        <v>130</v>
      </c>
      <c r="H34" s="434"/>
      <c r="I34" s="434"/>
      <c r="J34" s="144"/>
      <c r="K34" s="144"/>
      <c r="L34" s="144"/>
      <c r="M34" s="434"/>
      <c r="N34" s="446"/>
      <c r="O34" s="435"/>
      <c r="P34" s="436"/>
      <c r="Q34" s="436"/>
      <c r="R34" s="437"/>
      <c r="S34" s="404" t="str">
        <f>VLOOKUP(E34,AggregateResults!$J$135:$W$184,14,FALSE)</f>
        <v>LIB</v>
      </c>
    </row>
    <row r="35" spans="1:19" ht="15">
      <c r="A35" s="54" t="str">
        <f>AggregateResults!$A$6</f>
        <v>&lt;month&gt;</v>
      </c>
      <c r="B35" s="21" t="str">
        <f>AggregateResults!$B$6</f>
        <v>&lt;state&gt;</v>
      </c>
      <c r="C35" s="21" t="s">
        <v>0</v>
      </c>
      <c r="D35" s="54" t="str">
        <f t="shared" si="4"/>
        <v>Loop</v>
      </c>
      <c r="E35" s="19" t="str">
        <f t="shared" si="4"/>
        <v>PR-4-04-3113</v>
      </c>
      <c r="F35" s="19" t="str">
        <f t="shared" si="4"/>
        <v>% Missed Appointment - Verizon - Dispatch</v>
      </c>
      <c r="G35" s="142" t="s">
        <v>131</v>
      </c>
      <c r="H35" s="434"/>
      <c r="I35" s="434"/>
      <c r="J35" s="144"/>
      <c r="K35" s="144"/>
      <c r="L35" s="144"/>
      <c r="M35" s="434"/>
      <c r="N35" s="446"/>
      <c r="O35" s="435"/>
      <c r="P35" s="436"/>
      <c r="Q35" s="436"/>
      <c r="R35" s="437"/>
      <c r="S35" s="404" t="str">
        <f>VLOOKUP(E35,AggregateResults!$J$135:$W$184,14,FALSE)</f>
        <v>LIB</v>
      </c>
    </row>
    <row r="36" spans="1:19" ht="15">
      <c r="A36" s="54" t="str">
        <f>AggregateResults!$A$6</f>
        <v>&lt;month&gt;</v>
      </c>
      <c r="B36" s="21" t="str">
        <f>AggregateResults!$B$6</f>
        <v>&lt;state&gt;</v>
      </c>
      <c r="C36" s="21" t="s">
        <v>0</v>
      </c>
      <c r="D36" s="54" t="str">
        <f t="shared" si="4"/>
        <v>Loop</v>
      </c>
      <c r="E36" s="19" t="str">
        <f t="shared" si="4"/>
        <v>PR-4-04-3113</v>
      </c>
      <c r="F36" s="19" t="str">
        <f t="shared" si="4"/>
        <v>% Missed Appointment - Verizon - Dispatch</v>
      </c>
      <c r="G36" s="142" t="s">
        <v>179</v>
      </c>
      <c r="H36" s="434"/>
      <c r="I36" s="434"/>
      <c r="J36" s="144"/>
      <c r="K36" s="144"/>
      <c r="L36" s="144"/>
      <c r="M36" s="434"/>
      <c r="N36" s="446"/>
      <c r="O36" s="435"/>
      <c r="P36" s="436"/>
      <c r="Q36" s="436"/>
      <c r="R36" s="437"/>
      <c r="S36" s="404" t="str">
        <f>VLOOKUP(E36,AggregateResults!$J$135:$W$184,14,FALSE)</f>
        <v>LIB</v>
      </c>
    </row>
    <row r="37" spans="1:19" ht="15">
      <c r="A37" s="54" t="str">
        <f>AggregateResults!$A$6</f>
        <v>&lt;month&gt;</v>
      </c>
      <c r="B37" s="21" t="str">
        <f>AggregateResults!$B$6</f>
        <v>&lt;state&gt;</v>
      </c>
      <c r="C37" s="21" t="s">
        <v>0</v>
      </c>
      <c r="D37" s="54" t="str">
        <f t="shared" si="4"/>
        <v>Loop</v>
      </c>
      <c r="E37" s="19" t="str">
        <f t="shared" si="4"/>
        <v>PR-4-04-3113</v>
      </c>
      <c r="F37" s="19" t="str">
        <f t="shared" si="4"/>
        <v>% Missed Appointment - Verizon - Dispatch</v>
      </c>
      <c r="G37" s="142" t="s">
        <v>180</v>
      </c>
      <c r="H37" s="434"/>
      <c r="I37" s="434"/>
      <c r="J37" s="144"/>
      <c r="K37" s="144"/>
      <c r="L37" s="144"/>
      <c r="M37" s="434"/>
      <c r="N37" s="446"/>
      <c r="O37" s="435"/>
      <c r="P37" s="436"/>
      <c r="Q37" s="436"/>
      <c r="R37" s="437"/>
      <c r="S37" s="404" t="str">
        <f>VLOOKUP(E37,AggregateResults!$J$135:$W$184,14,FALSE)</f>
        <v>LIB</v>
      </c>
    </row>
    <row r="38" spans="1:19" ht="15">
      <c r="A38" s="54" t="str">
        <f>AggregateResults!$A$6</f>
        <v>&lt;month&gt;</v>
      </c>
      <c r="B38" s="21" t="str">
        <f>AggregateResults!$B$6</f>
        <v>&lt;state&gt;</v>
      </c>
      <c r="C38" s="21" t="s">
        <v>0</v>
      </c>
      <c r="D38" s="54" t="str">
        <f t="shared" si="4"/>
        <v>Loop</v>
      </c>
      <c r="E38" s="19" t="str">
        <f t="shared" si="4"/>
        <v>PR-4-04-3113</v>
      </c>
      <c r="F38" s="19" t="str">
        <f t="shared" si="4"/>
        <v>% Missed Appointment - Verizon - Dispatch</v>
      </c>
      <c r="G38" s="142" t="s">
        <v>181</v>
      </c>
      <c r="H38" s="434"/>
      <c r="I38" s="434"/>
      <c r="J38" s="144"/>
      <c r="K38" s="144"/>
      <c r="L38" s="144"/>
      <c r="M38" s="434"/>
      <c r="N38" s="446"/>
      <c r="O38" s="435"/>
      <c r="P38" s="436"/>
      <c r="Q38" s="436"/>
      <c r="R38" s="437"/>
      <c r="S38" s="404" t="str">
        <f>VLOOKUP(E38,AggregateResults!$J$135:$W$184,14,FALSE)</f>
        <v>LIB</v>
      </c>
    </row>
    <row r="39" spans="1:18" ht="15.75" thickBot="1">
      <c r="A39" s="295" t="str">
        <f>AggregateResults!$A$6</f>
        <v>&lt;month&gt;</v>
      </c>
      <c r="B39" s="296" t="str">
        <f>AggregateResults!$B$6</f>
        <v>&lt;state&gt;</v>
      </c>
      <c r="C39" s="296" t="s">
        <v>0</v>
      </c>
      <c r="D39" s="295" t="str">
        <f t="shared" si="4"/>
        <v>Loop</v>
      </c>
      <c r="E39" s="297" t="str">
        <f t="shared" si="4"/>
        <v>PR-4-04-3113</v>
      </c>
      <c r="F39" s="297" t="str">
        <f t="shared" si="4"/>
        <v>% Missed Appointment - Verizon - Dispatch</v>
      </c>
      <c r="G39" s="298" t="s">
        <v>32</v>
      </c>
      <c r="H39" s="438"/>
      <c r="I39" s="438"/>
      <c r="J39" s="298"/>
      <c r="K39" s="298"/>
      <c r="L39" s="298"/>
      <c r="M39" s="438"/>
      <c r="N39" s="447"/>
      <c r="O39" s="439"/>
      <c r="P39" s="440"/>
      <c r="Q39" s="440"/>
      <c r="R39" s="441"/>
    </row>
    <row r="40" spans="1:18" ht="15">
      <c r="A40" s="54" t="str">
        <f>AggregateResults!$A$6</f>
        <v>&lt;month&gt;</v>
      </c>
      <c r="B40" s="21" t="str">
        <f>AggregateResults!$B$6</f>
        <v>&lt;state&gt;</v>
      </c>
      <c r="C40" s="21" t="s">
        <v>0</v>
      </c>
      <c r="D40" s="54" t="str">
        <f>AggregateResults!E140</f>
        <v>Loop</v>
      </c>
      <c r="E40" s="19" t="str">
        <f>AggregateResults!J140</f>
        <v>PR-4-14-3342</v>
      </c>
      <c r="F40" s="19" t="str">
        <f>AggregateResults!K140</f>
        <v>% Completed On Time - 2-Wire xDSL</v>
      </c>
      <c r="G40" s="144" t="s">
        <v>129</v>
      </c>
      <c r="H40" s="434"/>
      <c r="I40" s="434"/>
      <c r="J40" s="144"/>
      <c r="K40" s="144"/>
      <c r="L40" s="144"/>
      <c r="M40" s="434"/>
      <c r="N40" s="435"/>
      <c r="O40" s="435"/>
      <c r="P40" s="436"/>
      <c r="Q40" s="436"/>
      <c r="R40" s="437"/>
    </row>
    <row r="41" spans="1:18" ht="15">
      <c r="A41" s="54" t="str">
        <f>AggregateResults!$A$6</f>
        <v>&lt;month&gt;</v>
      </c>
      <c r="B41" s="21" t="str">
        <f>AggregateResults!$B$6</f>
        <v>&lt;state&gt;</v>
      </c>
      <c r="C41" s="21" t="s">
        <v>0</v>
      </c>
      <c r="D41" s="54" t="str">
        <f aca="true" t="shared" si="5" ref="D41:F46">D40</f>
        <v>Loop</v>
      </c>
      <c r="E41" s="19" t="str">
        <f t="shared" si="5"/>
        <v>PR-4-14-3342</v>
      </c>
      <c r="F41" s="19" t="str">
        <f t="shared" si="5"/>
        <v>% Completed On Time - 2-Wire xDSL</v>
      </c>
      <c r="G41" s="142" t="s">
        <v>130</v>
      </c>
      <c r="H41" s="434"/>
      <c r="I41" s="434"/>
      <c r="J41" s="144"/>
      <c r="K41" s="144"/>
      <c r="L41" s="144"/>
      <c r="M41" s="434"/>
      <c r="N41" s="435"/>
      <c r="O41" s="435"/>
      <c r="P41" s="436"/>
      <c r="Q41" s="436"/>
      <c r="R41" s="437"/>
    </row>
    <row r="42" spans="1:18" ht="15">
      <c r="A42" s="54" t="str">
        <f>AggregateResults!$A$6</f>
        <v>&lt;month&gt;</v>
      </c>
      <c r="B42" s="21" t="str">
        <f>AggregateResults!$B$6</f>
        <v>&lt;state&gt;</v>
      </c>
      <c r="C42" s="21" t="s">
        <v>0</v>
      </c>
      <c r="D42" s="54" t="str">
        <f t="shared" si="5"/>
        <v>Loop</v>
      </c>
      <c r="E42" s="19" t="str">
        <f t="shared" si="5"/>
        <v>PR-4-14-3342</v>
      </c>
      <c r="F42" s="19" t="str">
        <f t="shared" si="5"/>
        <v>% Completed On Time - 2-Wire xDSL</v>
      </c>
      <c r="G42" s="142" t="s">
        <v>131</v>
      </c>
      <c r="H42" s="434"/>
      <c r="I42" s="434"/>
      <c r="J42" s="144"/>
      <c r="K42" s="144"/>
      <c r="L42" s="144"/>
      <c r="M42" s="434"/>
      <c r="N42" s="435"/>
      <c r="O42" s="435"/>
      <c r="P42" s="436"/>
      <c r="Q42" s="436"/>
      <c r="R42" s="437"/>
    </row>
    <row r="43" spans="1:18" ht="15">
      <c r="A43" s="54" t="str">
        <f>AggregateResults!$A$6</f>
        <v>&lt;month&gt;</v>
      </c>
      <c r="B43" s="21" t="str">
        <f>AggregateResults!$B$6</f>
        <v>&lt;state&gt;</v>
      </c>
      <c r="C43" s="21" t="s">
        <v>0</v>
      </c>
      <c r="D43" s="54" t="str">
        <f t="shared" si="5"/>
        <v>Loop</v>
      </c>
      <c r="E43" s="19" t="str">
        <f t="shared" si="5"/>
        <v>PR-4-14-3342</v>
      </c>
      <c r="F43" s="19" t="str">
        <f t="shared" si="5"/>
        <v>% Completed On Time - 2-Wire xDSL</v>
      </c>
      <c r="G43" s="142" t="s">
        <v>179</v>
      </c>
      <c r="H43" s="434"/>
      <c r="I43" s="434"/>
      <c r="J43" s="144"/>
      <c r="K43" s="144"/>
      <c r="L43" s="144"/>
      <c r="M43" s="434"/>
      <c r="N43" s="435"/>
      <c r="O43" s="435"/>
      <c r="P43" s="436"/>
      <c r="Q43" s="436"/>
      <c r="R43" s="437"/>
    </row>
    <row r="44" spans="1:18" ht="15">
      <c r="A44" s="54" t="str">
        <f>AggregateResults!$A$6</f>
        <v>&lt;month&gt;</v>
      </c>
      <c r="B44" s="21" t="str">
        <f>AggregateResults!$B$6</f>
        <v>&lt;state&gt;</v>
      </c>
      <c r="C44" s="21" t="s">
        <v>0</v>
      </c>
      <c r="D44" s="54" t="str">
        <f t="shared" si="5"/>
        <v>Loop</v>
      </c>
      <c r="E44" s="19" t="str">
        <f t="shared" si="5"/>
        <v>PR-4-14-3342</v>
      </c>
      <c r="F44" s="19" t="str">
        <f t="shared" si="5"/>
        <v>% Completed On Time - 2-Wire xDSL</v>
      </c>
      <c r="G44" s="142" t="s">
        <v>180</v>
      </c>
      <c r="H44" s="434"/>
      <c r="I44" s="434"/>
      <c r="J44" s="144"/>
      <c r="K44" s="144"/>
      <c r="L44" s="144"/>
      <c r="M44" s="434"/>
      <c r="N44" s="435"/>
      <c r="O44" s="435"/>
      <c r="P44" s="436"/>
      <c r="Q44" s="436"/>
      <c r="R44" s="437"/>
    </row>
    <row r="45" spans="1:18" ht="15">
      <c r="A45" s="54" t="str">
        <f>AggregateResults!$A$6</f>
        <v>&lt;month&gt;</v>
      </c>
      <c r="B45" s="21" t="str">
        <f>AggregateResults!$B$6</f>
        <v>&lt;state&gt;</v>
      </c>
      <c r="C45" s="21" t="s">
        <v>0</v>
      </c>
      <c r="D45" s="54" t="str">
        <f t="shared" si="5"/>
        <v>Loop</v>
      </c>
      <c r="E45" s="19" t="str">
        <f t="shared" si="5"/>
        <v>PR-4-14-3342</v>
      </c>
      <c r="F45" s="19" t="str">
        <f t="shared" si="5"/>
        <v>% Completed On Time - 2-Wire xDSL</v>
      </c>
      <c r="G45" s="142" t="s">
        <v>181</v>
      </c>
      <c r="H45" s="434"/>
      <c r="I45" s="434"/>
      <c r="J45" s="144"/>
      <c r="K45" s="144"/>
      <c r="L45" s="144"/>
      <c r="M45" s="434"/>
      <c r="N45" s="435"/>
      <c r="O45" s="435"/>
      <c r="P45" s="436"/>
      <c r="Q45" s="436"/>
      <c r="R45" s="437"/>
    </row>
    <row r="46" spans="1:18" ht="15.75" thickBot="1">
      <c r="A46" s="295" t="str">
        <f>AggregateResults!$A$6</f>
        <v>&lt;month&gt;</v>
      </c>
      <c r="B46" s="296" t="str">
        <f>AggregateResults!$B$6</f>
        <v>&lt;state&gt;</v>
      </c>
      <c r="C46" s="296" t="s">
        <v>0</v>
      </c>
      <c r="D46" s="295" t="str">
        <f t="shared" si="5"/>
        <v>Loop</v>
      </c>
      <c r="E46" s="297" t="str">
        <f t="shared" si="5"/>
        <v>PR-4-14-3342</v>
      </c>
      <c r="F46" s="297" t="str">
        <f t="shared" si="5"/>
        <v>% Completed On Time - 2-Wire xDSL</v>
      </c>
      <c r="G46" s="298" t="s">
        <v>32</v>
      </c>
      <c r="H46" s="438"/>
      <c r="I46" s="438"/>
      <c r="J46" s="298"/>
      <c r="K46" s="298"/>
      <c r="L46" s="298"/>
      <c r="M46" s="438"/>
      <c r="N46" s="439"/>
      <c r="O46" s="439"/>
      <c r="P46" s="440"/>
      <c r="Q46" s="440"/>
      <c r="R46" s="441"/>
    </row>
    <row r="47" spans="1:19" ht="15">
      <c r="A47" s="54" t="str">
        <f>AggregateResults!$A$6</f>
        <v>&lt;month&gt;</v>
      </c>
      <c r="B47" s="21" t="str">
        <f>AggregateResults!$B$6</f>
        <v>&lt;state&gt;</v>
      </c>
      <c r="C47" s="21" t="s">
        <v>0</v>
      </c>
      <c r="D47" s="54" t="str">
        <f>AggregateResults!E141</f>
        <v>Loop</v>
      </c>
      <c r="E47" s="19" t="str">
        <f>AggregateResults!J141</f>
        <v>PR-6-01-3113</v>
      </c>
      <c r="F47" s="19" t="str">
        <f>AggregateResults!K141</f>
        <v>% Installation Troubles reported within 30 Days</v>
      </c>
      <c r="G47" s="144" t="s">
        <v>129</v>
      </c>
      <c r="H47" s="434"/>
      <c r="I47" s="434"/>
      <c r="J47" s="144"/>
      <c r="K47" s="144"/>
      <c r="L47" s="144"/>
      <c r="M47" s="434"/>
      <c r="N47" s="435"/>
      <c r="O47" s="435"/>
      <c r="P47" s="436"/>
      <c r="Q47" s="436"/>
      <c r="R47" s="437"/>
      <c r="S47" s="404" t="str">
        <f>VLOOKUP(E47,AggregateResults!$J$135:$W$184,14,FALSE)</f>
        <v>LIB</v>
      </c>
    </row>
    <row r="48" spans="1:19" ht="15">
      <c r="A48" s="54" t="str">
        <f>AggregateResults!$A$6</f>
        <v>&lt;month&gt;</v>
      </c>
      <c r="B48" s="21" t="str">
        <f>AggregateResults!$B$6</f>
        <v>&lt;state&gt;</v>
      </c>
      <c r="C48" s="21" t="s">
        <v>0</v>
      </c>
      <c r="D48" s="54" t="str">
        <f aca="true" t="shared" si="6" ref="D48:F53">D47</f>
        <v>Loop</v>
      </c>
      <c r="E48" s="19" t="str">
        <f t="shared" si="6"/>
        <v>PR-6-01-3113</v>
      </c>
      <c r="F48" s="19" t="str">
        <f t="shared" si="6"/>
        <v>% Installation Troubles reported within 30 Days</v>
      </c>
      <c r="G48" s="142" t="s">
        <v>130</v>
      </c>
      <c r="H48" s="434"/>
      <c r="I48" s="434"/>
      <c r="J48" s="144"/>
      <c r="K48" s="144"/>
      <c r="L48" s="144"/>
      <c r="M48" s="434"/>
      <c r="N48" s="435"/>
      <c r="O48" s="435"/>
      <c r="P48" s="436"/>
      <c r="Q48" s="436"/>
      <c r="R48" s="437"/>
      <c r="S48" s="404" t="str">
        <f>VLOOKUP(E48,AggregateResults!$J$135:$W$184,14,FALSE)</f>
        <v>LIB</v>
      </c>
    </row>
    <row r="49" spans="1:19" ht="15">
      <c r="A49" s="54" t="str">
        <f>AggregateResults!$A$6</f>
        <v>&lt;month&gt;</v>
      </c>
      <c r="B49" s="21" t="str">
        <f>AggregateResults!$B$6</f>
        <v>&lt;state&gt;</v>
      </c>
      <c r="C49" s="21" t="s">
        <v>0</v>
      </c>
      <c r="D49" s="54" t="str">
        <f t="shared" si="6"/>
        <v>Loop</v>
      </c>
      <c r="E49" s="19" t="str">
        <f t="shared" si="6"/>
        <v>PR-6-01-3113</v>
      </c>
      <c r="F49" s="19" t="str">
        <f t="shared" si="6"/>
        <v>% Installation Troubles reported within 30 Days</v>
      </c>
      <c r="G49" s="142" t="s">
        <v>131</v>
      </c>
      <c r="H49" s="434"/>
      <c r="I49" s="434"/>
      <c r="J49" s="144"/>
      <c r="K49" s="144"/>
      <c r="L49" s="144"/>
      <c r="M49" s="434"/>
      <c r="N49" s="435"/>
      <c r="O49" s="435"/>
      <c r="P49" s="436"/>
      <c r="Q49" s="436"/>
      <c r="R49" s="437"/>
      <c r="S49" s="404" t="str">
        <f>VLOOKUP(E49,AggregateResults!$J$135:$W$184,14,FALSE)</f>
        <v>LIB</v>
      </c>
    </row>
    <row r="50" spans="1:19" ht="15">
      <c r="A50" s="54" t="str">
        <f>AggregateResults!$A$6</f>
        <v>&lt;month&gt;</v>
      </c>
      <c r="B50" s="21" t="str">
        <f>AggregateResults!$B$6</f>
        <v>&lt;state&gt;</v>
      </c>
      <c r="C50" s="21" t="s">
        <v>0</v>
      </c>
      <c r="D50" s="54" t="str">
        <f t="shared" si="6"/>
        <v>Loop</v>
      </c>
      <c r="E50" s="19" t="str">
        <f t="shared" si="6"/>
        <v>PR-6-01-3113</v>
      </c>
      <c r="F50" s="19" t="str">
        <f t="shared" si="6"/>
        <v>% Installation Troubles reported within 30 Days</v>
      </c>
      <c r="G50" s="142" t="s">
        <v>179</v>
      </c>
      <c r="H50" s="434"/>
      <c r="I50" s="434"/>
      <c r="J50" s="144"/>
      <c r="K50" s="144"/>
      <c r="L50" s="144"/>
      <c r="M50" s="434"/>
      <c r="N50" s="435"/>
      <c r="O50" s="435"/>
      <c r="P50" s="436"/>
      <c r="Q50" s="436"/>
      <c r="R50" s="437"/>
      <c r="S50" s="404" t="str">
        <f>VLOOKUP(E50,AggregateResults!$J$135:$W$184,14,FALSE)</f>
        <v>LIB</v>
      </c>
    </row>
    <row r="51" spans="1:19" ht="15">
      <c r="A51" s="54" t="str">
        <f>AggregateResults!$A$6</f>
        <v>&lt;month&gt;</v>
      </c>
      <c r="B51" s="21" t="str">
        <f>AggregateResults!$B$6</f>
        <v>&lt;state&gt;</v>
      </c>
      <c r="C51" s="21" t="s">
        <v>0</v>
      </c>
      <c r="D51" s="54" t="str">
        <f t="shared" si="6"/>
        <v>Loop</v>
      </c>
      <c r="E51" s="19" t="str">
        <f t="shared" si="6"/>
        <v>PR-6-01-3113</v>
      </c>
      <c r="F51" s="19" t="str">
        <f t="shared" si="6"/>
        <v>% Installation Troubles reported within 30 Days</v>
      </c>
      <c r="G51" s="142" t="s">
        <v>180</v>
      </c>
      <c r="H51" s="434"/>
      <c r="I51" s="434"/>
      <c r="J51" s="144"/>
      <c r="K51" s="144"/>
      <c r="L51" s="144"/>
      <c r="M51" s="434"/>
      <c r="N51" s="435"/>
      <c r="O51" s="435"/>
      <c r="P51" s="436"/>
      <c r="Q51" s="436"/>
      <c r="R51" s="437"/>
      <c r="S51" s="404" t="str">
        <f>VLOOKUP(E51,AggregateResults!$J$135:$W$184,14,FALSE)</f>
        <v>LIB</v>
      </c>
    </row>
    <row r="52" spans="1:19" ht="15">
      <c r="A52" s="54" t="str">
        <f>AggregateResults!$A$6</f>
        <v>&lt;month&gt;</v>
      </c>
      <c r="B52" s="21" t="str">
        <f>AggregateResults!$B$6</f>
        <v>&lt;state&gt;</v>
      </c>
      <c r="C52" s="21" t="s">
        <v>0</v>
      </c>
      <c r="D52" s="54" t="str">
        <f t="shared" si="6"/>
        <v>Loop</v>
      </c>
      <c r="E52" s="19" t="str">
        <f t="shared" si="6"/>
        <v>PR-6-01-3113</v>
      </c>
      <c r="F52" s="19" t="str">
        <f t="shared" si="6"/>
        <v>% Installation Troubles reported within 30 Days</v>
      </c>
      <c r="G52" s="142" t="s">
        <v>181</v>
      </c>
      <c r="H52" s="434"/>
      <c r="I52" s="434"/>
      <c r="J52" s="144"/>
      <c r="K52" s="144"/>
      <c r="L52" s="144"/>
      <c r="M52" s="434"/>
      <c r="N52" s="435"/>
      <c r="O52" s="435"/>
      <c r="P52" s="436"/>
      <c r="Q52" s="436"/>
      <c r="R52" s="437"/>
      <c r="S52" s="404" t="str">
        <f>VLOOKUP(E52,AggregateResults!$J$135:$W$184,14,FALSE)</f>
        <v>LIB</v>
      </c>
    </row>
    <row r="53" spans="1:19" ht="15.75" thickBot="1">
      <c r="A53" s="295" t="str">
        <f>AggregateResults!$A$6</f>
        <v>&lt;month&gt;</v>
      </c>
      <c r="B53" s="296" t="str">
        <f>AggregateResults!$B$6</f>
        <v>&lt;state&gt;</v>
      </c>
      <c r="C53" s="296" t="s">
        <v>0</v>
      </c>
      <c r="D53" s="295" t="str">
        <f t="shared" si="6"/>
        <v>Loop</v>
      </c>
      <c r="E53" s="297" t="str">
        <f t="shared" si="6"/>
        <v>PR-6-01-3113</v>
      </c>
      <c r="F53" s="297" t="str">
        <f t="shared" si="6"/>
        <v>% Installation Troubles reported within 30 Days</v>
      </c>
      <c r="G53" s="298" t="s">
        <v>32</v>
      </c>
      <c r="H53" s="438"/>
      <c r="I53" s="438"/>
      <c r="J53" s="298"/>
      <c r="K53" s="298"/>
      <c r="L53" s="298"/>
      <c r="M53" s="438"/>
      <c r="N53" s="439"/>
      <c r="O53" s="439"/>
      <c r="P53" s="440"/>
      <c r="Q53" s="440"/>
      <c r="R53" s="441"/>
      <c r="S53" s="404" t="str">
        <f>VLOOKUP(E53,AggregateResults!$J$135:$W$184,14,FALSE)</f>
        <v>LIB</v>
      </c>
    </row>
    <row r="54" spans="1:19" ht="15">
      <c r="A54" s="54" t="str">
        <f>AggregateResults!$A$6</f>
        <v>&lt;month&gt;</v>
      </c>
      <c r="B54" s="21" t="str">
        <f>AggregateResults!$B$6</f>
        <v>&lt;state&gt;</v>
      </c>
      <c r="C54" s="21" t="s">
        <v>0</v>
      </c>
      <c r="D54" s="54" t="str">
        <f>AggregateResults!E148</f>
        <v>Loop</v>
      </c>
      <c r="E54" s="19" t="str">
        <f>AggregateResults!J142</f>
        <v>PR-6-01-3342</v>
      </c>
      <c r="F54" s="19" t="str">
        <f>AggregateResults!K142</f>
        <v>% Installation Troubles reported within 30 Days</v>
      </c>
      <c r="G54" s="144" t="s">
        <v>129</v>
      </c>
      <c r="H54" s="434"/>
      <c r="I54" s="434"/>
      <c r="J54" s="144"/>
      <c r="K54" s="144"/>
      <c r="L54" s="144"/>
      <c r="M54" s="434"/>
      <c r="N54" s="435"/>
      <c r="O54" s="435"/>
      <c r="P54" s="436"/>
      <c r="Q54" s="436"/>
      <c r="R54" s="437"/>
      <c r="S54" s="404" t="str">
        <f>VLOOKUP(E54,AggregateResults!$J$135:$W$184,14,FALSE)</f>
        <v>LIB</v>
      </c>
    </row>
    <row r="55" spans="1:19" ht="15">
      <c r="A55" s="54" t="str">
        <f>AggregateResults!$A$6</f>
        <v>&lt;month&gt;</v>
      </c>
      <c r="B55" s="21" t="str">
        <f>AggregateResults!$B$6</f>
        <v>&lt;state&gt;</v>
      </c>
      <c r="C55" s="21" t="s">
        <v>0</v>
      </c>
      <c r="D55" s="54" t="str">
        <f aca="true" t="shared" si="7" ref="D55:D60">D54</f>
        <v>Loop</v>
      </c>
      <c r="E55" s="19" t="str">
        <f aca="true" t="shared" si="8" ref="E55:E60">E54</f>
        <v>PR-6-01-3342</v>
      </c>
      <c r="F55" s="19" t="str">
        <f aca="true" t="shared" si="9" ref="F55:F60">F54</f>
        <v>% Installation Troubles reported within 30 Days</v>
      </c>
      <c r="G55" s="142" t="s">
        <v>130</v>
      </c>
      <c r="H55" s="434"/>
      <c r="I55" s="434"/>
      <c r="J55" s="144"/>
      <c r="K55" s="144"/>
      <c r="L55" s="144"/>
      <c r="M55" s="434"/>
      <c r="N55" s="435"/>
      <c r="O55" s="435"/>
      <c r="P55" s="436"/>
      <c r="Q55" s="436"/>
      <c r="R55" s="437"/>
      <c r="S55" s="404" t="str">
        <f>VLOOKUP(E55,AggregateResults!$J$135:$W$184,14,FALSE)</f>
        <v>LIB</v>
      </c>
    </row>
    <row r="56" spans="1:19" ht="15">
      <c r="A56" s="54" t="str">
        <f>AggregateResults!$A$6</f>
        <v>&lt;month&gt;</v>
      </c>
      <c r="B56" s="21" t="str">
        <f>AggregateResults!$B$6</f>
        <v>&lt;state&gt;</v>
      </c>
      <c r="C56" s="21" t="s">
        <v>0</v>
      </c>
      <c r="D56" s="54" t="str">
        <f t="shared" si="7"/>
        <v>Loop</v>
      </c>
      <c r="E56" s="19" t="str">
        <f t="shared" si="8"/>
        <v>PR-6-01-3342</v>
      </c>
      <c r="F56" s="19" t="str">
        <f t="shared" si="9"/>
        <v>% Installation Troubles reported within 30 Days</v>
      </c>
      <c r="G56" s="142" t="s">
        <v>131</v>
      </c>
      <c r="H56" s="434"/>
      <c r="I56" s="434"/>
      <c r="J56" s="144"/>
      <c r="K56" s="144"/>
      <c r="L56" s="144"/>
      <c r="M56" s="434"/>
      <c r="N56" s="435"/>
      <c r="O56" s="435"/>
      <c r="P56" s="436"/>
      <c r="Q56" s="436"/>
      <c r="R56" s="437"/>
      <c r="S56" s="404" t="str">
        <f>VLOOKUP(E56,AggregateResults!$J$135:$W$184,14,FALSE)</f>
        <v>LIB</v>
      </c>
    </row>
    <row r="57" spans="1:19" ht="15">
      <c r="A57" s="54" t="str">
        <f>AggregateResults!$A$6</f>
        <v>&lt;month&gt;</v>
      </c>
      <c r="B57" s="21" t="str">
        <f>AggregateResults!$B$6</f>
        <v>&lt;state&gt;</v>
      </c>
      <c r="C57" s="21" t="s">
        <v>0</v>
      </c>
      <c r="D57" s="54" t="str">
        <f t="shared" si="7"/>
        <v>Loop</v>
      </c>
      <c r="E57" s="19" t="str">
        <f t="shared" si="8"/>
        <v>PR-6-01-3342</v>
      </c>
      <c r="F57" s="19" t="str">
        <f t="shared" si="9"/>
        <v>% Installation Troubles reported within 30 Days</v>
      </c>
      <c r="G57" s="142" t="s">
        <v>179</v>
      </c>
      <c r="H57" s="434"/>
      <c r="I57" s="434"/>
      <c r="J57" s="144"/>
      <c r="K57" s="144"/>
      <c r="L57" s="144"/>
      <c r="M57" s="434"/>
      <c r="N57" s="435"/>
      <c r="O57" s="435"/>
      <c r="P57" s="436"/>
      <c r="Q57" s="436"/>
      <c r="R57" s="437"/>
      <c r="S57" s="404" t="str">
        <f>VLOOKUP(E57,AggregateResults!$J$135:$W$184,14,FALSE)</f>
        <v>LIB</v>
      </c>
    </row>
    <row r="58" spans="1:19" ht="15">
      <c r="A58" s="54" t="str">
        <f>AggregateResults!$A$6</f>
        <v>&lt;month&gt;</v>
      </c>
      <c r="B58" s="21" t="str">
        <f>AggregateResults!$B$6</f>
        <v>&lt;state&gt;</v>
      </c>
      <c r="C58" s="21" t="s">
        <v>0</v>
      </c>
      <c r="D58" s="54" t="str">
        <f t="shared" si="7"/>
        <v>Loop</v>
      </c>
      <c r="E58" s="19" t="str">
        <f t="shared" si="8"/>
        <v>PR-6-01-3342</v>
      </c>
      <c r="F58" s="19" t="str">
        <f t="shared" si="9"/>
        <v>% Installation Troubles reported within 30 Days</v>
      </c>
      <c r="G58" s="142" t="s">
        <v>180</v>
      </c>
      <c r="H58" s="434"/>
      <c r="I58" s="434"/>
      <c r="J58" s="144"/>
      <c r="K58" s="144"/>
      <c r="L58" s="144"/>
      <c r="M58" s="434"/>
      <c r="N58" s="435"/>
      <c r="O58" s="435"/>
      <c r="P58" s="436"/>
      <c r="Q58" s="436"/>
      <c r="R58" s="437"/>
      <c r="S58" s="404" t="str">
        <f>VLOOKUP(E58,AggregateResults!$J$135:$W$184,14,FALSE)</f>
        <v>LIB</v>
      </c>
    </row>
    <row r="59" spans="1:19" ht="15">
      <c r="A59" s="54" t="str">
        <f>AggregateResults!$A$6</f>
        <v>&lt;month&gt;</v>
      </c>
      <c r="B59" s="21" t="str">
        <f>AggregateResults!$B$6</f>
        <v>&lt;state&gt;</v>
      </c>
      <c r="C59" s="21" t="s">
        <v>0</v>
      </c>
      <c r="D59" s="54" t="str">
        <f t="shared" si="7"/>
        <v>Loop</v>
      </c>
      <c r="E59" s="19" t="str">
        <f t="shared" si="8"/>
        <v>PR-6-01-3342</v>
      </c>
      <c r="F59" s="19" t="str">
        <f t="shared" si="9"/>
        <v>% Installation Troubles reported within 30 Days</v>
      </c>
      <c r="G59" s="142" t="s">
        <v>181</v>
      </c>
      <c r="H59" s="434"/>
      <c r="I59" s="434"/>
      <c r="J59" s="144"/>
      <c r="K59" s="144"/>
      <c r="L59" s="144"/>
      <c r="M59" s="434"/>
      <c r="N59" s="435"/>
      <c r="O59" s="435"/>
      <c r="P59" s="436"/>
      <c r="Q59" s="436"/>
      <c r="R59" s="437"/>
      <c r="S59" s="404" t="str">
        <f>VLOOKUP(E59,AggregateResults!$J$135:$W$184,14,FALSE)</f>
        <v>LIB</v>
      </c>
    </row>
    <row r="60" spans="1:19" ht="15.75" thickBot="1">
      <c r="A60" s="295" t="str">
        <f>AggregateResults!$A$6</f>
        <v>&lt;month&gt;</v>
      </c>
      <c r="B60" s="296" t="str">
        <f>AggregateResults!$B$6</f>
        <v>&lt;state&gt;</v>
      </c>
      <c r="C60" s="296" t="s">
        <v>0</v>
      </c>
      <c r="D60" s="295" t="str">
        <f t="shared" si="7"/>
        <v>Loop</v>
      </c>
      <c r="E60" s="297" t="str">
        <f t="shared" si="8"/>
        <v>PR-6-01-3342</v>
      </c>
      <c r="F60" s="297" t="str">
        <f t="shared" si="9"/>
        <v>% Installation Troubles reported within 30 Days</v>
      </c>
      <c r="G60" s="298" t="s">
        <v>32</v>
      </c>
      <c r="H60" s="438"/>
      <c r="I60" s="438"/>
      <c r="J60" s="298"/>
      <c r="K60" s="298"/>
      <c r="L60" s="298"/>
      <c r="M60" s="438"/>
      <c r="N60" s="439"/>
      <c r="O60" s="439"/>
      <c r="P60" s="440"/>
      <c r="Q60" s="440"/>
      <c r="R60" s="441"/>
      <c r="S60" s="404" t="str">
        <f>VLOOKUP(E60,AggregateResults!$J$135:$W$184,14,FALSE)</f>
        <v>LIB</v>
      </c>
    </row>
    <row r="61" spans="1:18" ht="15">
      <c r="A61" s="54" t="str">
        <f>AggregateResults!$A$6</f>
        <v>&lt;month&gt;</v>
      </c>
      <c r="B61" s="21" t="str">
        <f>AggregateResults!$B$6</f>
        <v>&lt;state&gt;</v>
      </c>
      <c r="C61" s="21" t="s">
        <v>0</v>
      </c>
      <c r="D61" s="54" t="str">
        <f>AggregateResults!E143</f>
        <v>Loop</v>
      </c>
      <c r="E61" s="19" t="str">
        <f>AggregateResults!J143</f>
        <v>PR-6-02-3520</v>
      </c>
      <c r="F61" s="19" t="str">
        <f>AggregateResults!K143</f>
        <v>% Installation Troubles reported within seven (7) Days</v>
      </c>
      <c r="G61" s="144" t="s">
        <v>129</v>
      </c>
      <c r="H61" s="422"/>
      <c r="I61" s="422"/>
      <c r="J61" s="136"/>
      <c r="K61" s="136"/>
      <c r="L61" s="136"/>
      <c r="M61" s="422"/>
      <c r="N61" s="448"/>
      <c r="O61" s="448"/>
      <c r="P61" s="449"/>
      <c r="Q61" s="449"/>
      <c r="R61" s="448"/>
    </row>
    <row r="62" spans="1:18" ht="15">
      <c r="A62" s="54" t="str">
        <f>AggregateResults!$A$6</f>
        <v>&lt;month&gt;</v>
      </c>
      <c r="B62" s="21" t="str">
        <f>AggregateResults!$B$6</f>
        <v>&lt;state&gt;</v>
      </c>
      <c r="C62" s="21" t="s">
        <v>0</v>
      </c>
      <c r="D62" s="54" t="str">
        <f aca="true" t="shared" si="10" ref="D62:F67">D61</f>
        <v>Loop</v>
      </c>
      <c r="E62" s="19" t="str">
        <f t="shared" si="10"/>
        <v>PR-6-02-3520</v>
      </c>
      <c r="F62" s="19" t="str">
        <f t="shared" si="10"/>
        <v>% Installation Troubles reported within seven (7) Days</v>
      </c>
      <c r="G62" s="142" t="s">
        <v>130</v>
      </c>
      <c r="H62" s="422"/>
      <c r="I62" s="422"/>
      <c r="J62" s="136"/>
      <c r="K62" s="136"/>
      <c r="L62" s="136"/>
      <c r="M62" s="422"/>
      <c r="N62" s="450"/>
      <c r="O62" s="448"/>
      <c r="P62" s="449"/>
      <c r="Q62" s="450"/>
      <c r="R62" s="448"/>
    </row>
    <row r="63" spans="1:18" ht="15">
      <c r="A63" s="54" t="str">
        <f>AggregateResults!$A$6</f>
        <v>&lt;month&gt;</v>
      </c>
      <c r="B63" s="21" t="str">
        <f>AggregateResults!$B$6</f>
        <v>&lt;state&gt;</v>
      </c>
      <c r="C63" s="21" t="s">
        <v>0</v>
      </c>
      <c r="D63" s="54" t="str">
        <f t="shared" si="10"/>
        <v>Loop</v>
      </c>
      <c r="E63" s="19" t="str">
        <f t="shared" si="10"/>
        <v>PR-6-02-3520</v>
      </c>
      <c r="F63" s="19" t="str">
        <f t="shared" si="10"/>
        <v>% Installation Troubles reported within seven (7) Days</v>
      </c>
      <c r="G63" s="142" t="s">
        <v>131</v>
      </c>
      <c r="H63" s="422"/>
      <c r="I63" s="422"/>
      <c r="J63" s="136"/>
      <c r="K63" s="136"/>
      <c r="L63" s="136"/>
      <c r="M63" s="422"/>
      <c r="N63" s="450"/>
      <c r="O63" s="448"/>
      <c r="P63" s="449"/>
      <c r="Q63" s="450"/>
      <c r="R63" s="448"/>
    </row>
    <row r="64" spans="1:18" ht="15">
      <c r="A64" s="54" t="str">
        <f>AggregateResults!$A$6</f>
        <v>&lt;month&gt;</v>
      </c>
      <c r="B64" s="21" t="str">
        <f>AggregateResults!$B$6</f>
        <v>&lt;state&gt;</v>
      </c>
      <c r="C64" s="21" t="s">
        <v>0</v>
      </c>
      <c r="D64" s="54" t="str">
        <f t="shared" si="10"/>
        <v>Loop</v>
      </c>
      <c r="E64" s="19" t="str">
        <f t="shared" si="10"/>
        <v>PR-6-02-3520</v>
      </c>
      <c r="F64" s="19" t="str">
        <f t="shared" si="10"/>
        <v>% Installation Troubles reported within seven (7) Days</v>
      </c>
      <c r="G64" s="142" t="s">
        <v>179</v>
      </c>
      <c r="H64" s="422"/>
      <c r="I64" s="422"/>
      <c r="J64" s="136"/>
      <c r="K64" s="136"/>
      <c r="L64" s="136"/>
      <c r="M64" s="422"/>
      <c r="N64" s="450"/>
      <c r="O64" s="448"/>
      <c r="P64" s="449"/>
      <c r="Q64" s="450"/>
      <c r="R64" s="448"/>
    </row>
    <row r="65" spans="1:18" ht="15">
      <c r="A65" s="54" t="str">
        <f>AggregateResults!$A$6</f>
        <v>&lt;month&gt;</v>
      </c>
      <c r="B65" s="21" t="str">
        <f>AggregateResults!$B$6</f>
        <v>&lt;state&gt;</v>
      </c>
      <c r="C65" s="21" t="s">
        <v>0</v>
      </c>
      <c r="D65" s="54" t="str">
        <f t="shared" si="10"/>
        <v>Loop</v>
      </c>
      <c r="E65" s="19" t="str">
        <f t="shared" si="10"/>
        <v>PR-6-02-3520</v>
      </c>
      <c r="F65" s="19" t="str">
        <f t="shared" si="10"/>
        <v>% Installation Troubles reported within seven (7) Days</v>
      </c>
      <c r="G65" s="142" t="s">
        <v>180</v>
      </c>
      <c r="H65" s="422"/>
      <c r="I65" s="422"/>
      <c r="J65" s="136"/>
      <c r="K65" s="136"/>
      <c r="L65" s="136"/>
      <c r="M65" s="422"/>
      <c r="N65" s="450"/>
      <c r="O65" s="448"/>
      <c r="P65" s="449"/>
      <c r="Q65" s="450"/>
      <c r="R65" s="448"/>
    </row>
    <row r="66" spans="1:18" ht="15">
      <c r="A66" s="54" t="str">
        <f>AggregateResults!$A$6</f>
        <v>&lt;month&gt;</v>
      </c>
      <c r="B66" s="21" t="str">
        <f>AggregateResults!$B$6</f>
        <v>&lt;state&gt;</v>
      </c>
      <c r="C66" s="21" t="s">
        <v>0</v>
      </c>
      <c r="D66" s="54" t="str">
        <f t="shared" si="10"/>
        <v>Loop</v>
      </c>
      <c r="E66" s="19" t="str">
        <f t="shared" si="10"/>
        <v>PR-6-02-3520</v>
      </c>
      <c r="F66" s="19" t="str">
        <f t="shared" si="10"/>
        <v>% Installation Troubles reported within seven (7) Days</v>
      </c>
      <c r="G66" s="142" t="s">
        <v>181</v>
      </c>
      <c r="H66" s="422"/>
      <c r="I66" s="422"/>
      <c r="J66" s="136"/>
      <c r="K66" s="136"/>
      <c r="L66" s="136"/>
      <c r="M66" s="422"/>
      <c r="N66" s="450"/>
      <c r="O66" s="448"/>
      <c r="P66" s="449"/>
      <c r="Q66" s="450"/>
      <c r="R66" s="448"/>
    </row>
    <row r="67" spans="1:18" ht="15.75" thickBot="1">
      <c r="A67" s="295" t="str">
        <f>AggregateResults!$A$6</f>
        <v>&lt;month&gt;</v>
      </c>
      <c r="B67" s="296" t="str">
        <f>AggregateResults!$B$6</f>
        <v>&lt;state&gt;</v>
      </c>
      <c r="C67" s="296" t="s">
        <v>0</v>
      </c>
      <c r="D67" s="295" t="str">
        <f t="shared" si="10"/>
        <v>Loop</v>
      </c>
      <c r="E67" s="297" t="str">
        <f t="shared" si="10"/>
        <v>PR-6-02-3520</v>
      </c>
      <c r="F67" s="297" t="str">
        <f t="shared" si="10"/>
        <v>% Installation Troubles reported within seven (7) Days</v>
      </c>
      <c r="G67" s="298" t="s">
        <v>32</v>
      </c>
      <c r="H67" s="428"/>
      <c r="I67" s="429"/>
      <c r="J67" s="429"/>
      <c r="K67" s="429"/>
      <c r="L67" s="429"/>
      <c r="M67" s="428"/>
      <c r="N67" s="444"/>
      <c r="O67" s="444"/>
      <c r="P67" s="445"/>
      <c r="Q67" s="445"/>
      <c r="R67" s="444"/>
    </row>
    <row r="68" spans="1:18" ht="15">
      <c r="A68" s="54" t="str">
        <f>AggregateResults!$A$6</f>
        <v>&lt;month&gt;</v>
      </c>
      <c r="B68" s="21" t="str">
        <f>AggregateResults!$B$6</f>
        <v>&lt;state&gt;</v>
      </c>
      <c r="C68" s="21" t="s">
        <v>0</v>
      </c>
      <c r="D68" s="54" t="str">
        <f>AggregateResults!E144</f>
        <v>Loop</v>
      </c>
      <c r="E68" s="19" t="str">
        <f>AggregateResults!J144</f>
        <v>PR-6-02-3523</v>
      </c>
      <c r="F68" s="19" t="str">
        <f>AggregateResults!K144</f>
        <v>% Installation Troubles reported within seven (7) Days</v>
      </c>
      <c r="G68" s="144" t="s">
        <v>129</v>
      </c>
      <c r="H68" s="434"/>
      <c r="I68" s="144"/>
      <c r="J68" s="144"/>
      <c r="K68" s="144"/>
      <c r="L68" s="144"/>
      <c r="M68" s="434"/>
      <c r="N68" s="435"/>
      <c r="O68" s="435"/>
      <c r="P68" s="436"/>
      <c r="Q68" s="436"/>
      <c r="R68" s="437"/>
    </row>
    <row r="69" spans="1:18" ht="15">
      <c r="A69" s="54" t="str">
        <f>AggregateResults!$A$6</f>
        <v>&lt;month&gt;</v>
      </c>
      <c r="B69" s="21" t="str">
        <f>AggregateResults!$B$6</f>
        <v>&lt;state&gt;</v>
      </c>
      <c r="C69" s="21" t="s">
        <v>0</v>
      </c>
      <c r="D69" s="54" t="str">
        <f aca="true" t="shared" si="11" ref="D69:F74">D68</f>
        <v>Loop</v>
      </c>
      <c r="E69" s="19" t="str">
        <f t="shared" si="11"/>
        <v>PR-6-02-3523</v>
      </c>
      <c r="F69" s="19" t="str">
        <f t="shared" si="11"/>
        <v>% Installation Troubles reported within seven (7) Days</v>
      </c>
      <c r="G69" s="142" t="s">
        <v>130</v>
      </c>
      <c r="H69" s="434"/>
      <c r="I69" s="144"/>
      <c r="J69" s="144"/>
      <c r="K69" s="144"/>
      <c r="L69" s="144"/>
      <c r="M69" s="434"/>
      <c r="N69" s="435"/>
      <c r="O69" s="435"/>
      <c r="P69" s="436"/>
      <c r="Q69" s="436"/>
      <c r="R69" s="437"/>
    </row>
    <row r="70" spans="1:18" ht="15">
      <c r="A70" s="54" t="str">
        <f>AggregateResults!$A$6</f>
        <v>&lt;month&gt;</v>
      </c>
      <c r="B70" s="21" t="str">
        <f>AggregateResults!$B$6</f>
        <v>&lt;state&gt;</v>
      </c>
      <c r="C70" s="21" t="s">
        <v>0</v>
      </c>
      <c r="D70" s="54" t="str">
        <f t="shared" si="11"/>
        <v>Loop</v>
      </c>
      <c r="E70" s="19" t="str">
        <f t="shared" si="11"/>
        <v>PR-6-02-3523</v>
      </c>
      <c r="F70" s="19" t="str">
        <f t="shared" si="11"/>
        <v>% Installation Troubles reported within seven (7) Days</v>
      </c>
      <c r="G70" s="142" t="s">
        <v>131</v>
      </c>
      <c r="H70" s="434"/>
      <c r="I70" s="144"/>
      <c r="J70" s="144"/>
      <c r="K70" s="144"/>
      <c r="L70" s="144"/>
      <c r="M70" s="434"/>
      <c r="N70" s="435"/>
      <c r="O70" s="435"/>
      <c r="P70" s="436"/>
      <c r="Q70" s="436"/>
      <c r="R70" s="437"/>
    </row>
    <row r="71" spans="1:18" ht="15">
      <c r="A71" s="54" t="str">
        <f>AggregateResults!$A$6</f>
        <v>&lt;month&gt;</v>
      </c>
      <c r="B71" s="21" t="str">
        <f>AggregateResults!$B$6</f>
        <v>&lt;state&gt;</v>
      </c>
      <c r="C71" s="21" t="s">
        <v>0</v>
      </c>
      <c r="D71" s="54" t="str">
        <f t="shared" si="11"/>
        <v>Loop</v>
      </c>
      <c r="E71" s="19" t="str">
        <f t="shared" si="11"/>
        <v>PR-6-02-3523</v>
      </c>
      <c r="F71" s="19" t="str">
        <f t="shared" si="11"/>
        <v>% Installation Troubles reported within seven (7) Days</v>
      </c>
      <c r="G71" s="142" t="s">
        <v>179</v>
      </c>
      <c r="H71" s="434"/>
      <c r="I71" s="144"/>
      <c r="J71" s="144"/>
      <c r="K71" s="144"/>
      <c r="L71" s="144"/>
      <c r="M71" s="434"/>
      <c r="N71" s="435"/>
      <c r="O71" s="435"/>
      <c r="P71" s="436"/>
      <c r="Q71" s="436"/>
      <c r="R71" s="437"/>
    </row>
    <row r="72" spans="1:18" ht="15">
      <c r="A72" s="54" t="str">
        <f>AggregateResults!$A$6</f>
        <v>&lt;month&gt;</v>
      </c>
      <c r="B72" s="21" t="str">
        <f>AggregateResults!$B$6</f>
        <v>&lt;state&gt;</v>
      </c>
      <c r="C72" s="21" t="s">
        <v>0</v>
      </c>
      <c r="D72" s="54" t="str">
        <f t="shared" si="11"/>
        <v>Loop</v>
      </c>
      <c r="E72" s="19" t="str">
        <f t="shared" si="11"/>
        <v>PR-6-02-3523</v>
      </c>
      <c r="F72" s="19" t="str">
        <f t="shared" si="11"/>
        <v>% Installation Troubles reported within seven (7) Days</v>
      </c>
      <c r="G72" s="142" t="s">
        <v>180</v>
      </c>
      <c r="H72" s="434"/>
      <c r="I72" s="144"/>
      <c r="J72" s="144"/>
      <c r="K72" s="144"/>
      <c r="L72" s="144"/>
      <c r="M72" s="434"/>
      <c r="N72" s="435"/>
      <c r="O72" s="435"/>
      <c r="P72" s="436"/>
      <c r="Q72" s="436"/>
      <c r="R72" s="437"/>
    </row>
    <row r="73" spans="1:18" ht="15">
      <c r="A73" s="54" t="str">
        <f>AggregateResults!$A$6</f>
        <v>&lt;month&gt;</v>
      </c>
      <c r="B73" s="21" t="str">
        <f>AggregateResults!$B$6</f>
        <v>&lt;state&gt;</v>
      </c>
      <c r="C73" s="21" t="s">
        <v>0</v>
      </c>
      <c r="D73" s="54" t="str">
        <f t="shared" si="11"/>
        <v>Loop</v>
      </c>
      <c r="E73" s="19" t="str">
        <f t="shared" si="11"/>
        <v>PR-6-02-3523</v>
      </c>
      <c r="F73" s="19" t="str">
        <f t="shared" si="11"/>
        <v>% Installation Troubles reported within seven (7) Days</v>
      </c>
      <c r="G73" s="142" t="s">
        <v>181</v>
      </c>
      <c r="H73" s="434"/>
      <c r="I73" s="144"/>
      <c r="J73" s="144"/>
      <c r="K73" s="144"/>
      <c r="L73" s="144"/>
      <c r="M73" s="434"/>
      <c r="N73" s="435"/>
      <c r="O73" s="435"/>
      <c r="P73" s="436"/>
      <c r="Q73" s="436"/>
      <c r="R73" s="437"/>
    </row>
    <row r="74" spans="1:18" ht="15.75" thickBot="1">
      <c r="A74" s="295" t="str">
        <f>AggregateResults!$A$6</f>
        <v>&lt;month&gt;</v>
      </c>
      <c r="B74" s="296" t="str">
        <f>AggregateResults!$B$6</f>
        <v>&lt;state&gt;</v>
      </c>
      <c r="C74" s="296" t="s">
        <v>0</v>
      </c>
      <c r="D74" s="295" t="str">
        <f t="shared" si="11"/>
        <v>Loop</v>
      </c>
      <c r="E74" s="297" t="str">
        <f t="shared" si="11"/>
        <v>PR-6-02-3523</v>
      </c>
      <c r="F74" s="297" t="str">
        <f t="shared" si="11"/>
        <v>% Installation Troubles reported within seven (7) Days</v>
      </c>
      <c r="G74" s="298" t="s">
        <v>32</v>
      </c>
      <c r="H74" s="438"/>
      <c r="I74" s="298"/>
      <c r="J74" s="298"/>
      <c r="K74" s="298"/>
      <c r="L74" s="298"/>
      <c r="M74" s="438"/>
      <c r="N74" s="439"/>
      <c r="O74" s="439"/>
      <c r="P74" s="440"/>
      <c r="Q74" s="440"/>
      <c r="R74" s="441"/>
    </row>
    <row r="75" spans="1:18" ht="15">
      <c r="A75" s="54" t="str">
        <f>AggregateResults!$A$6</f>
        <v>&lt;month&gt;</v>
      </c>
      <c r="B75" s="21" t="str">
        <f>AggregateResults!$B$6</f>
        <v>&lt;state&gt;</v>
      </c>
      <c r="C75" s="21" t="s">
        <v>0</v>
      </c>
      <c r="D75" s="54" t="str">
        <f>AggregateResults!E145</f>
        <v>Loop</v>
      </c>
      <c r="E75" s="19" t="str">
        <f>AggregateResults!J145</f>
        <v>PR-9-01-3520</v>
      </c>
      <c r="F75" s="19" t="str">
        <f>AggregateResults!K145</f>
        <v>% On Time Performance - Hot Cut</v>
      </c>
      <c r="G75" s="144" t="s">
        <v>129</v>
      </c>
      <c r="H75" s="434"/>
      <c r="I75" s="144"/>
      <c r="J75" s="144"/>
      <c r="K75" s="144"/>
      <c r="L75" s="144"/>
      <c r="M75" s="434"/>
      <c r="N75" s="435"/>
      <c r="O75" s="435"/>
      <c r="P75" s="436"/>
      <c r="Q75" s="436"/>
      <c r="R75" s="437"/>
    </row>
    <row r="76" spans="1:18" ht="15">
      <c r="A76" s="54" t="str">
        <f>AggregateResults!$A$6</f>
        <v>&lt;month&gt;</v>
      </c>
      <c r="B76" s="21" t="str">
        <f>AggregateResults!$B$6</f>
        <v>&lt;state&gt;</v>
      </c>
      <c r="C76" s="21" t="s">
        <v>0</v>
      </c>
      <c r="D76" s="54" t="str">
        <f aca="true" t="shared" si="12" ref="D76:F81">D75</f>
        <v>Loop</v>
      </c>
      <c r="E76" s="19" t="str">
        <f t="shared" si="12"/>
        <v>PR-9-01-3520</v>
      </c>
      <c r="F76" s="19" t="str">
        <f t="shared" si="12"/>
        <v>% On Time Performance - Hot Cut</v>
      </c>
      <c r="G76" s="142" t="s">
        <v>130</v>
      </c>
      <c r="H76" s="434"/>
      <c r="I76" s="144"/>
      <c r="J76" s="144"/>
      <c r="K76" s="144"/>
      <c r="L76" s="144"/>
      <c r="M76" s="434"/>
      <c r="N76" s="435"/>
      <c r="O76" s="435"/>
      <c r="P76" s="436"/>
      <c r="Q76" s="436"/>
      <c r="R76" s="437"/>
    </row>
    <row r="77" spans="1:18" ht="15">
      <c r="A77" s="54" t="str">
        <f>AggregateResults!$A$6</f>
        <v>&lt;month&gt;</v>
      </c>
      <c r="B77" s="21" t="str">
        <f>AggregateResults!$B$6</f>
        <v>&lt;state&gt;</v>
      </c>
      <c r="C77" s="21" t="s">
        <v>0</v>
      </c>
      <c r="D77" s="54" t="str">
        <f t="shared" si="12"/>
        <v>Loop</v>
      </c>
      <c r="E77" s="19" t="str">
        <f t="shared" si="12"/>
        <v>PR-9-01-3520</v>
      </c>
      <c r="F77" s="19" t="str">
        <f t="shared" si="12"/>
        <v>% On Time Performance - Hot Cut</v>
      </c>
      <c r="G77" s="142" t="s">
        <v>131</v>
      </c>
      <c r="H77" s="434"/>
      <c r="I77" s="144"/>
      <c r="J77" s="144"/>
      <c r="K77" s="144"/>
      <c r="L77" s="144"/>
      <c r="M77" s="434"/>
      <c r="N77" s="435"/>
      <c r="O77" s="435"/>
      <c r="P77" s="436"/>
      <c r="Q77" s="436"/>
      <c r="R77" s="437"/>
    </row>
    <row r="78" spans="1:18" ht="15">
      <c r="A78" s="54" t="str">
        <f>AggregateResults!$A$6</f>
        <v>&lt;month&gt;</v>
      </c>
      <c r="B78" s="21" t="str">
        <f>AggregateResults!$B$6</f>
        <v>&lt;state&gt;</v>
      </c>
      <c r="C78" s="21" t="s">
        <v>0</v>
      </c>
      <c r="D78" s="54" t="str">
        <f t="shared" si="12"/>
        <v>Loop</v>
      </c>
      <c r="E78" s="19" t="str">
        <f t="shared" si="12"/>
        <v>PR-9-01-3520</v>
      </c>
      <c r="F78" s="19" t="str">
        <f t="shared" si="12"/>
        <v>% On Time Performance - Hot Cut</v>
      </c>
      <c r="G78" s="142" t="s">
        <v>179</v>
      </c>
      <c r="H78" s="434"/>
      <c r="I78" s="144"/>
      <c r="J78" s="144"/>
      <c r="K78" s="144"/>
      <c r="L78" s="144"/>
      <c r="M78" s="434"/>
      <c r="N78" s="435"/>
      <c r="O78" s="435"/>
      <c r="P78" s="436"/>
      <c r="Q78" s="436"/>
      <c r="R78" s="437"/>
    </row>
    <row r="79" spans="1:18" ht="15">
      <c r="A79" s="54" t="str">
        <f>AggregateResults!$A$6</f>
        <v>&lt;month&gt;</v>
      </c>
      <c r="B79" s="21" t="str">
        <f>AggregateResults!$B$6</f>
        <v>&lt;state&gt;</v>
      </c>
      <c r="C79" s="21" t="s">
        <v>0</v>
      </c>
      <c r="D79" s="54" t="str">
        <f t="shared" si="12"/>
        <v>Loop</v>
      </c>
      <c r="E79" s="19" t="str">
        <f t="shared" si="12"/>
        <v>PR-9-01-3520</v>
      </c>
      <c r="F79" s="19" t="str">
        <f t="shared" si="12"/>
        <v>% On Time Performance - Hot Cut</v>
      </c>
      <c r="G79" s="142" t="s">
        <v>180</v>
      </c>
      <c r="H79" s="434"/>
      <c r="I79" s="144"/>
      <c r="J79" s="144"/>
      <c r="K79" s="144"/>
      <c r="L79" s="144"/>
      <c r="M79" s="434"/>
      <c r="N79" s="435"/>
      <c r="O79" s="435"/>
      <c r="P79" s="436"/>
      <c r="Q79" s="436"/>
      <c r="R79" s="437"/>
    </row>
    <row r="80" spans="1:18" ht="15">
      <c r="A80" s="54" t="str">
        <f>AggregateResults!$A$6</f>
        <v>&lt;month&gt;</v>
      </c>
      <c r="B80" s="21" t="str">
        <f>AggregateResults!$B$6</f>
        <v>&lt;state&gt;</v>
      </c>
      <c r="C80" s="21" t="s">
        <v>0</v>
      </c>
      <c r="D80" s="54" t="str">
        <f t="shared" si="12"/>
        <v>Loop</v>
      </c>
      <c r="E80" s="19" t="str">
        <f t="shared" si="12"/>
        <v>PR-9-01-3520</v>
      </c>
      <c r="F80" s="19" t="str">
        <f t="shared" si="12"/>
        <v>% On Time Performance - Hot Cut</v>
      </c>
      <c r="G80" s="142" t="s">
        <v>181</v>
      </c>
      <c r="H80" s="434"/>
      <c r="I80" s="144"/>
      <c r="J80" s="144"/>
      <c r="K80" s="144"/>
      <c r="L80" s="144"/>
      <c r="M80" s="434"/>
      <c r="N80" s="435"/>
      <c r="O80" s="435"/>
      <c r="P80" s="436"/>
      <c r="Q80" s="436"/>
      <c r="R80" s="437"/>
    </row>
    <row r="81" spans="1:18" ht="15.75" thickBot="1">
      <c r="A81" s="295" t="str">
        <f>AggregateResults!$A$6</f>
        <v>&lt;month&gt;</v>
      </c>
      <c r="B81" s="296" t="str">
        <f>AggregateResults!$B$6</f>
        <v>&lt;state&gt;</v>
      </c>
      <c r="C81" s="296" t="s">
        <v>0</v>
      </c>
      <c r="D81" s="295" t="str">
        <f t="shared" si="12"/>
        <v>Loop</v>
      </c>
      <c r="E81" s="297" t="str">
        <f t="shared" si="12"/>
        <v>PR-9-01-3520</v>
      </c>
      <c r="F81" s="297" t="str">
        <f t="shared" si="12"/>
        <v>% On Time Performance - Hot Cut</v>
      </c>
      <c r="G81" s="298" t="s">
        <v>32</v>
      </c>
      <c r="H81" s="438"/>
      <c r="I81" s="298"/>
      <c r="J81" s="298"/>
      <c r="K81" s="298"/>
      <c r="L81" s="298"/>
      <c r="M81" s="438"/>
      <c r="N81" s="439"/>
      <c r="O81" s="439"/>
      <c r="P81" s="440"/>
      <c r="Q81" s="440"/>
      <c r="R81" s="441"/>
    </row>
    <row r="82" spans="1:18" ht="15">
      <c r="A82" s="54" t="str">
        <f>AggregateResults!$A$6</f>
        <v>&lt;month&gt;</v>
      </c>
      <c r="B82" s="21" t="str">
        <f>AggregateResults!$B$6</f>
        <v>&lt;state&gt;</v>
      </c>
      <c r="C82" s="21" t="s">
        <v>0</v>
      </c>
      <c r="D82" s="54" t="str">
        <f>AggregateResults!E146</f>
        <v>Loop</v>
      </c>
      <c r="E82" s="19" t="str">
        <f>AggregateResults!J146</f>
        <v>PR-9-01-3523</v>
      </c>
      <c r="F82" s="19" t="str">
        <f>AggregateResults!K146</f>
        <v>% On Time Performance - Hot Cut</v>
      </c>
      <c r="G82" s="144" t="s">
        <v>129</v>
      </c>
      <c r="H82" s="434"/>
      <c r="I82" s="144"/>
      <c r="J82" s="144"/>
      <c r="K82" s="144"/>
      <c r="L82" s="144"/>
      <c r="M82" s="434"/>
      <c r="N82" s="435"/>
      <c r="O82" s="435"/>
      <c r="P82" s="436"/>
      <c r="Q82" s="436"/>
      <c r="R82" s="437"/>
    </row>
    <row r="83" spans="1:18" ht="15">
      <c r="A83" s="54" t="str">
        <f>AggregateResults!$A$6</f>
        <v>&lt;month&gt;</v>
      </c>
      <c r="B83" s="21" t="str">
        <f>AggregateResults!$B$6</f>
        <v>&lt;state&gt;</v>
      </c>
      <c r="C83" s="21" t="s">
        <v>0</v>
      </c>
      <c r="D83" s="54" t="str">
        <f aca="true" t="shared" si="13" ref="D83:F88">D82</f>
        <v>Loop</v>
      </c>
      <c r="E83" s="19" t="str">
        <f t="shared" si="13"/>
        <v>PR-9-01-3523</v>
      </c>
      <c r="F83" s="19" t="str">
        <f t="shared" si="13"/>
        <v>% On Time Performance - Hot Cut</v>
      </c>
      <c r="G83" s="142" t="s">
        <v>130</v>
      </c>
      <c r="H83" s="434"/>
      <c r="I83" s="144"/>
      <c r="J83" s="144"/>
      <c r="K83" s="144"/>
      <c r="L83" s="144"/>
      <c r="M83" s="434"/>
      <c r="N83" s="435"/>
      <c r="O83" s="435"/>
      <c r="P83" s="436"/>
      <c r="Q83" s="436"/>
      <c r="R83" s="437"/>
    </row>
    <row r="84" spans="1:18" ht="15">
      <c r="A84" s="54" t="str">
        <f>AggregateResults!$A$6</f>
        <v>&lt;month&gt;</v>
      </c>
      <c r="B84" s="21" t="str">
        <f>AggregateResults!$B$6</f>
        <v>&lt;state&gt;</v>
      </c>
      <c r="C84" s="21" t="s">
        <v>0</v>
      </c>
      <c r="D84" s="54" t="str">
        <f t="shared" si="13"/>
        <v>Loop</v>
      </c>
      <c r="E84" s="19" t="str">
        <f t="shared" si="13"/>
        <v>PR-9-01-3523</v>
      </c>
      <c r="F84" s="19" t="str">
        <f t="shared" si="13"/>
        <v>% On Time Performance - Hot Cut</v>
      </c>
      <c r="G84" s="142" t="s">
        <v>131</v>
      </c>
      <c r="H84" s="434"/>
      <c r="I84" s="144"/>
      <c r="J84" s="144"/>
      <c r="K84" s="144"/>
      <c r="L84" s="144"/>
      <c r="M84" s="434"/>
      <c r="N84" s="435"/>
      <c r="O84" s="435"/>
      <c r="P84" s="436"/>
      <c r="Q84" s="436"/>
      <c r="R84" s="437"/>
    </row>
    <row r="85" spans="1:18" ht="15">
      <c r="A85" s="54" t="str">
        <f>AggregateResults!$A$6</f>
        <v>&lt;month&gt;</v>
      </c>
      <c r="B85" s="21" t="str">
        <f>AggregateResults!$B$6</f>
        <v>&lt;state&gt;</v>
      </c>
      <c r="C85" s="21" t="s">
        <v>0</v>
      </c>
      <c r="D85" s="54" t="str">
        <f t="shared" si="13"/>
        <v>Loop</v>
      </c>
      <c r="E85" s="19" t="str">
        <f t="shared" si="13"/>
        <v>PR-9-01-3523</v>
      </c>
      <c r="F85" s="19" t="str">
        <f t="shared" si="13"/>
        <v>% On Time Performance - Hot Cut</v>
      </c>
      <c r="G85" s="142" t="s">
        <v>179</v>
      </c>
      <c r="H85" s="434"/>
      <c r="I85" s="144"/>
      <c r="J85" s="144"/>
      <c r="K85" s="144"/>
      <c r="L85" s="144"/>
      <c r="M85" s="434"/>
      <c r="N85" s="435"/>
      <c r="O85" s="435"/>
      <c r="P85" s="436"/>
      <c r="Q85" s="436"/>
      <c r="R85" s="437"/>
    </row>
    <row r="86" spans="1:18" ht="15">
      <c r="A86" s="54" t="str">
        <f>AggregateResults!$A$6</f>
        <v>&lt;month&gt;</v>
      </c>
      <c r="B86" s="21" t="str">
        <f>AggregateResults!$B$6</f>
        <v>&lt;state&gt;</v>
      </c>
      <c r="C86" s="21" t="s">
        <v>0</v>
      </c>
      <c r="D86" s="54" t="str">
        <f t="shared" si="13"/>
        <v>Loop</v>
      </c>
      <c r="E86" s="19" t="str">
        <f t="shared" si="13"/>
        <v>PR-9-01-3523</v>
      </c>
      <c r="F86" s="19" t="str">
        <f t="shared" si="13"/>
        <v>% On Time Performance - Hot Cut</v>
      </c>
      <c r="G86" s="142" t="s">
        <v>180</v>
      </c>
      <c r="H86" s="434"/>
      <c r="I86" s="144"/>
      <c r="J86" s="144"/>
      <c r="K86" s="144"/>
      <c r="L86" s="144"/>
      <c r="M86" s="434"/>
      <c r="N86" s="435"/>
      <c r="O86" s="435"/>
      <c r="P86" s="436"/>
      <c r="Q86" s="436"/>
      <c r="R86" s="437"/>
    </row>
    <row r="87" spans="1:18" ht="15">
      <c r="A87" s="54" t="str">
        <f>AggregateResults!$A$6</f>
        <v>&lt;month&gt;</v>
      </c>
      <c r="B87" s="21" t="str">
        <f>AggregateResults!$B$6</f>
        <v>&lt;state&gt;</v>
      </c>
      <c r="C87" s="21" t="s">
        <v>0</v>
      </c>
      <c r="D87" s="54" t="str">
        <f t="shared" si="13"/>
        <v>Loop</v>
      </c>
      <c r="E87" s="19" t="str">
        <f t="shared" si="13"/>
        <v>PR-9-01-3523</v>
      </c>
      <c r="F87" s="19" t="str">
        <f t="shared" si="13"/>
        <v>% On Time Performance - Hot Cut</v>
      </c>
      <c r="G87" s="142" t="s">
        <v>181</v>
      </c>
      <c r="H87" s="434"/>
      <c r="I87" s="144"/>
      <c r="J87" s="144"/>
      <c r="K87" s="144"/>
      <c r="L87" s="144"/>
      <c r="M87" s="434"/>
      <c r="N87" s="435"/>
      <c r="O87" s="435"/>
      <c r="P87" s="436"/>
      <c r="Q87" s="436"/>
      <c r="R87" s="437"/>
    </row>
    <row r="88" spans="1:18" ht="15.75" thickBot="1">
      <c r="A88" s="295" t="str">
        <f>AggregateResults!$A$6</f>
        <v>&lt;month&gt;</v>
      </c>
      <c r="B88" s="296" t="str">
        <f>AggregateResults!$B$6</f>
        <v>&lt;state&gt;</v>
      </c>
      <c r="C88" s="296" t="s">
        <v>0</v>
      </c>
      <c r="D88" s="295" t="str">
        <f t="shared" si="13"/>
        <v>Loop</v>
      </c>
      <c r="E88" s="297" t="str">
        <f t="shared" si="13"/>
        <v>PR-9-01-3523</v>
      </c>
      <c r="F88" s="297" t="str">
        <f t="shared" si="13"/>
        <v>% On Time Performance - Hot Cut</v>
      </c>
      <c r="G88" s="298" t="s">
        <v>32</v>
      </c>
      <c r="H88" s="438"/>
      <c r="I88" s="298"/>
      <c r="J88" s="298"/>
      <c r="K88" s="298"/>
      <c r="L88" s="298"/>
      <c r="M88" s="438"/>
      <c r="N88" s="439"/>
      <c r="O88" s="439"/>
      <c r="P88" s="440"/>
      <c r="Q88" s="440"/>
      <c r="R88" s="441"/>
    </row>
    <row r="89" spans="1:19" ht="15">
      <c r="A89" s="54" t="str">
        <f>AggregateResults!$A$6</f>
        <v>&lt;month&gt;</v>
      </c>
      <c r="B89" s="21" t="str">
        <f>AggregateResults!$B$6</f>
        <v>&lt;state&gt;</v>
      </c>
      <c r="C89" s="21" t="s">
        <v>0</v>
      </c>
      <c r="D89" s="54" t="str">
        <f>AggregateResults!E183</f>
        <v>Other</v>
      </c>
      <c r="E89" s="19" t="str">
        <f>AggregateResults!J147</f>
        <v>MR-3-01-3112</v>
      </c>
      <c r="F89" s="19" t="str">
        <f>AggregateResults!K147</f>
        <v>% Missed Repair Appointment - Loop</v>
      </c>
      <c r="G89" s="144" t="s">
        <v>129</v>
      </c>
      <c r="H89" s="434"/>
      <c r="I89" s="434"/>
      <c r="J89" s="144"/>
      <c r="K89" s="144"/>
      <c r="L89" s="144"/>
      <c r="M89" s="434"/>
      <c r="N89" s="435"/>
      <c r="O89" s="435"/>
      <c r="P89" s="436"/>
      <c r="Q89" s="436"/>
      <c r="R89" s="437"/>
      <c r="S89" s="404" t="str">
        <f>VLOOKUP(E89,AggregateResults!$J$135:$W$184,14,FALSE)</f>
        <v>LIB</v>
      </c>
    </row>
    <row r="90" spans="1:19" ht="15">
      <c r="A90" s="54" t="str">
        <f>AggregateResults!$A$6</f>
        <v>&lt;month&gt;</v>
      </c>
      <c r="B90" s="21" t="str">
        <f>AggregateResults!$B$6</f>
        <v>&lt;state&gt;</v>
      </c>
      <c r="C90" s="21" t="s">
        <v>0</v>
      </c>
      <c r="D90" s="54" t="str">
        <f aca="true" t="shared" si="14" ref="D90:D95">D89</f>
        <v>Other</v>
      </c>
      <c r="E90" s="19" t="str">
        <f aca="true" t="shared" si="15" ref="E90:E95">E89</f>
        <v>MR-3-01-3112</v>
      </c>
      <c r="F90" s="19" t="str">
        <f aca="true" t="shared" si="16" ref="F90:F95">F89</f>
        <v>% Missed Repair Appointment - Loop</v>
      </c>
      <c r="G90" s="142" t="s">
        <v>130</v>
      </c>
      <c r="H90" s="434"/>
      <c r="I90" s="434"/>
      <c r="J90" s="144"/>
      <c r="K90" s="144"/>
      <c r="L90" s="144"/>
      <c r="M90" s="434"/>
      <c r="N90" s="435"/>
      <c r="O90" s="435"/>
      <c r="P90" s="436"/>
      <c r="Q90" s="436"/>
      <c r="R90" s="437"/>
      <c r="S90" s="404" t="str">
        <f>VLOOKUP(E90,AggregateResults!$J$135:$W$184,14,FALSE)</f>
        <v>LIB</v>
      </c>
    </row>
    <row r="91" spans="1:19" ht="15">
      <c r="A91" s="54" t="str">
        <f>AggregateResults!$A$6</f>
        <v>&lt;month&gt;</v>
      </c>
      <c r="B91" s="21" t="str">
        <f>AggregateResults!$B$6</f>
        <v>&lt;state&gt;</v>
      </c>
      <c r="C91" s="21" t="s">
        <v>0</v>
      </c>
      <c r="D91" s="54" t="str">
        <f t="shared" si="14"/>
        <v>Other</v>
      </c>
      <c r="E91" s="19" t="str">
        <f t="shared" si="15"/>
        <v>MR-3-01-3112</v>
      </c>
      <c r="F91" s="19" t="str">
        <f t="shared" si="16"/>
        <v>% Missed Repair Appointment - Loop</v>
      </c>
      <c r="G91" s="142" t="s">
        <v>131</v>
      </c>
      <c r="H91" s="434"/>
      <c r="I91" s="434"/>
      <c r="J91" s="144"/>
      <c r="K91" s="144"/>
      <c r="L91" s="144"/>
      <c r="M91" s="434"/>
      <c r="N91" s="435"/>
      <c r="O91" s="435"/>
      <c r="P91" s="436"/>
      <c r="Q91" s="436"/>
      <c r="R91" s="437"/>
      <c r="S91" s="404" t="str">
        <f>VLOOKUP(E91,AggregateResults!$J$135:$W$184,14,FALSE)</f>
        <v>LIB</v>
      </c>
    </row>
    <row r="92" spans="1:19" ht="15">
      <c r="A92" s="54" t="str">
        <f>AggregateResults!$A$6</f>
        <v>&lt;month&gt;</v>
      </c>
      <c r="B92" s="21" t="str">
        <f>AggregateResults!$B$6</f>
        <v>&lt;state&gt;</v>
      </c>
      <c r="C92" s="21" t="s">
        <v>0</v>
      </c>
      <c r="D92" s="54" t="str">
        <f t="shared" si="14"/>
        <v>Other</v>
      </c>
      <c r="E92" s="19" t="str">
        <f t="shared" si="15"/>
        <v>MR-3-01-3112</v>
      </c>
      <c r="F92" s="19" t="str">
        <f t="shared" si="16"/>
        <v>% Missed Repair Appointment - Loop</v>
      </c>
      <c r="G92" s="142" t="s">
        <v>179</v>
      </c>
      <c r="H92" s="434"/>
      <c r="I92" s="434"/>
      <c r="J92" s="144"/>
      <c r="K92" s="144"/>
      <c r="L92" s="144"/>
      <c r="M92" s="434"/>
      <c r="N92" s="435"/>
      <c r="O92" s="435"/>
      <c r="P92" s="436"/>
      <c r="Q92" s="436"/>
      <c r="R92" s="437"/>
      <c r="S92" s="404" t="str">
        <f>VLOOKUP(E92,AggregateResults!$J$135:$W$184,14,FALSE)</f>
        <v>LIB</v>
      </c>
    </row>
    <row r="93" spans="1:19" ht="15">
      <c r="A93" s="54" t="str">
        <f>AggregateResults!$A$6</f>
        <v>&lt;month&gt;</v>
      </c>
      <c r="B93" s="21" t="str">
        <f>AggregateResults!$B$6</f>
        <v>&lt;state&gt;</v>
      </c>
      <c r="C93" s="21" t="s">
        <v>0</v>
      </c>
      <c r="D93" s="54" t="str">
        <f t="shared" si="14"/>
        <v>Other</v>
      </c>
      <c r="E93" s="19" t="str">
        <f t="shared" si="15"/>
        <v>MR-3-01-3112</v>
      </c>
      <c r="F93" s="19" t="str">
        <f t="shared" si="16"/>
        <v>% Missed Repair Appointment - Loop</v>
      </c>
      <c r="G93" s="142" t="s">
        <v>180</v>
      </c>
      <c r="H93" s="434"/>
      <c r="I93" s="434"/>
      <c r="J93" s="144"/>
      <c r="K93" s="144"/>
      <c r="L93" s="144"/>
      <c r="M93" s="434"/>
      <c r="N93" s="435"/>
      <c r="O93" s="435"/>
      <c r="P93" s="436"/>
      <c r="Q93" s="436"/>
      <c r="R93" s="437"/>
      <c r="S93" s="404" t="str">
        <f>VLOOKUP(E93,AggregateResults!$J$135:$W$184,14,FALSE)</f>
        <v>LIB</v>
      </c>
    </row>
    <row r="94" spans="1:19" ht="15">
      <c r="A94" s="54" t="str">
        <f>AggregateResults!$A$6</f>
        <v>&lt;month&gt;</v>
      </c>
      <c r="B94" s="21" t="str">
        <f>AggregateResults!$B$6</f>
        <v>&lt;state&gt;</v>
      </c>
      <c r="C94" s="21" t="s">
        <v>0</v>
      </c>
      <c r="D94" s="54" t="str">
        <f t="shared" si="14"/>
        <v>Other</v>
      </c>
      <c r="E94" s="19" t="str">
        <f t="shared" si="15"/>
        <v>MR-3-01-3112</v>
      </c>
      <c r="F94" s="19" t="str">
        <f t="shared" si="16"/>
        <v>% Missed Repair Appointment - Loop</v>
      </c>
      <c r="G94" s="142" t="s">
        <v>181</v>
      </c>
      <c r="H94" s="434"/>
      <c r="I94" s="434"/>
      <c r="J94" s="144"/>
      <c r="K94" s="144"/>
      <c r="L94" s="144"/>
      <c r="M94" s="434"/>
      <c r="N94" s="435"/>
      <c r="O94" s="435"/>
      <c r="P94" s="436"/>
      <c r="Q94" s="436"/>
      <c r="R94" s="437"/>
      <c r="S94" s="404" t="str">
        <f>VLOOKUP(E94,AggregateResults!$J$135:$W$184,14,FALSE)</f>
        <v>LIB</v>
      </c>
    </row>
    <row r="95" spans="1:19" ht="15.75" thickBot="1">
      <c r="A95" s="295" t="str">
        <f>AggregateResults!$A$6</f>
        <v>&lt;month&gt;</v>
      </c>
      <c r="B95" s="296" t="str">
        <f>AggregateResults!$B$6</f>
        <v>&lt;state&gt;</v>
      </c>
      <c r="C95" s="296" t="s">
        <v>0</v>
      </c>
      <c r="D95" s="295" t="str">
        <f t="shared" si="14"/>
        <v>Other</v>
      </c>
      <c r="E95" s="297" t="str">
        <f t="shared" si="15"/>
        <v>MR-3-01-3112</v>
      </c>
      <c r="F95" s="297" t="str">
        <f t="shared" si="16"/>
        <v>% Missed Repair Appointment - Loop</v>
      </c>
      <c r="G95" s="298" t="s">
        <v>32</v>
      </c>
      <c r="H95" s="438"/>
      <c r="I95" s="438"/>
      <c r="J95" s="298"/>
      <c r="K95" s="298"/>
      <c r="L95" s="298"/>
      <c r="M95" s="438"/>
      <c r="N95" s="439"/>
      <c r="O95" s="439"/>
      <c r="P95" s="440"/>
      <c r="Q95" s="440"/>
      <c r="R95" s="441"/>
      <c r="S95" s="404" t="str">
        <f>VLOOKUP(E95,AggregateResults!$J$135:$W$184,14,FALSE)</f>
        <v>LIB</v>
      </c>
    </row>
    <row r="96" spans="1:19" ht="15">
      <c r="A96" s="54" t="str">
        <f>AggregateResults!$A$6</f>
        <v>&lt;month&gt;</v>
      </c>
      <c r="B96" s="21" t="str">
        <f>AggregateResults!$B$6</f>
        <v>&lt;state&gt;</v>
      </c>
      <c r="C96" s="21" t="s">
        <v>0</v>
      </c>
      <c r="D96" s="54">
        <f>AggregateResults!E190</f>
        <v>0</v>
      </c>
      <c r="E96" s="19" t="str">
        <f>AggregateResults!J148</f>
        <v>MR-3-01-3342</v>
      </c>
      <c r="F96" s="19" t="str">
        <f>AggregateResults!K148</f>
        <v>% Missed Repair Appointment - Loop</v>
      </c>
      <c r="G96" s="144" t="s">
        <v>129</v>
      </c>
      <c r="H96" s="434"/>
      <c r="I96" s="434"/>
      <c r="J96" s="144"/>
      <c r="K96" s="144"/>
      <c r="L96" s="144"/>
      <c r="M96" s="434"/>
      <c r="N96" s="435"/>
      <c r="O96" s="435"/>
      <c r="P96" s="436"/>
      <c r="Q96" s="436"/>
      <c r="R96" s="437"/>
      <c r="S96" s="404" t="str">
        <f>VLOOKUP(E96,AggregateResults!$J$135:$W$184,14,FALSE)</f>
        <v>LIB</v>
      </c>
    </row>
    <row r="97" spans="1:19" ht="15">
      <c r="A97" s="54" t="str">
        <f>AggregateResults!$A$6</f>
        <v>&lt;month&gt;</v>
      </c>
      <c r="B97" s="21" t="str">
        <f>AggregateResults!$B$6</f>
        <v>&lt;state&gt;</v>
      </c>
      <c r="C97" s="21" t="s">
        <v>0</v>
      </c>
      <c r="D97" s="54">
        <f aca="true" t="shared" si="17" ref="D97:D102">D96</f>
        <v>0</v>
      </c>
      <c r="E97" s="19" t="str">
        <f aca="true" t="shared" si="18" ref="E97:E102">E96</f>
        <v>MR-3-01-3342</v>
      </c>
      <c r="F97" s="19" t="str">
        <f aca="true" t="shared" si="19" ref="F97:F102">F96</f>
        <v>% Missed Repair Appointment - Loop</v>
      </c>
      <c r="G97" s="142" t="s">
        <v>130</v>
      </c>
      <c r="H97" s="434"/>
      <c r="I97" s="434"/>
      <c r="J97" s="144"/>
      <c r="K97" s="144"/>
      <c r="L97" s="144"/>
      <c r="M97" s="434"/>
      <c r="N97" s="435"/>
      <c r="O97" s="435"/>
      <c r="P97" s="436"/>
      <c r="Q97" s="436"/>
      <c r="R97" s="437"/>
      <c r="S97" s="404" t="str">
        <f>VLOOKUP(E97,AggregateResults!$J$135:$W$184,14,FALSE)</f>
        <v>LIB</v>
      </c>
    </row>
    <row r="98" spans="1:19" ht="15">
      <c r="A98" s="54" t="str">
        <f>AggregateResults!$A$6</f>
        <v>&lt;month&gt;</v>
      </c>
      <c r="B98" s="21" t="str">
        <f>AggregateResults!$B$6</f>
        <v>&lt;state&gt;</v>
      </c>
      <c r="C98" s="21" t="s">
        <v>0</v>
      </c>
      <c r="D98" s="54">
        <f t="shared" si="17"/>
        <v>0</v>
      </c>
      <c r="E98" s="19" t="str">
        <f t="shared" si="18"/>
        <v>MR-3-01-3342</v>
      </c>
      <c r="F98" s="19" t="str">
        <f t="shared" si="19"/>
        <v>% Missed Repair Appointment - Loop</v>
      </c>
      <c r="G98" s="142" t="s">
        <v>131</v>
      </c>
      <c r="H98" s="434"/>
      <c r="I98" s="434"/>
      <c r="J98" s="144"/>
      <c r="K98" s="144"/>
      <c r="L98" s="144"/>
      <c r="M98" s="434"/>
      <c r="N98" s="435"/>
      <c r="O98" s="435"/>
      <c r="P98" s="436"/>
      <c r="Q98" s="436"/>
      <c r="R98" s="437"/>
      <c r="S98" s="404" t="str">
        <f>VLOOKUP(E98,AggregateResults!$J$135:$W$184,14,FALSE)</f>
        <v>LIB</v>
      </c>
    </row>
    <row r="99" spans="1:19" ht="15">
      <c r="A99" s="54" t="str">
        <f>AggregateResults!$A$6</f>
        <v>&lt;month&gt;</v>
      </c>
      <c r="B99" s="21" t="str">
        <f>AggregateResults!$B$6</f>
        <v>&lt;state&gt;</v>
      </c>
      <c r="C99" s="21" t="s">
        <v>0</v>
      </c>
      <c r="D99" s="54">
        <f t="shared" si="17"/>
        <v>0</v>
      </c>
      <c r="E99" s="19" t="str">
        <f t="shared" si="18"/>
        <v>MR-3-01-3342</v>
      </c>
      <c r="F99" s="19" t="str">
        <f t="shared" si="19"/>
        <v>% Missed Repair Appointment - Loop</v>
      </c>
      <c r="G99" s="142" t="s">
        <v>179</v>
      </c>
      <c r="H99" s="434"/>
      <c r="I99" s="434"/>
      <c r="J99" s="144"/>
      <c r="K99" s="144"/>
      <c r="L99" s="144"/>
      <c r="M99" s="434"/>
      <c r="N99" s="435"/>
      <c r="O99" s="435"/>
      <c r="P99" s="436"/>
      <c r="Q99" s="436"/>
      <c r="R99" s="437"/>
      <c r="S99" s="404" t="str">
        <f>VLOOKUP(E99,AggregateResults!$J$135:$W$184,14,FALSE)</f>
        <v>LIB</v>
      </c>
    </row>
    <row r="100" spans="1:19" ht="15">
      <c r="A100" s="54" t="str">
        <f>AggregateResults!$A$6</f>
        <v>&lt;month&gt;</v>
      </c>
      <c r="B100" s="21" t="str">
        <f>AggregateResults!$B$6</f>
        <v>&lt;state&gt;</v>
      </c>
      <c r="C100" s="21" t="s">
        <v>0</v>
      </c>
      <c r="D100" s="54">
        <f t="shared" si="17"/>
        <v>0</v>
      </c>
      <c r="E100" s="19" t="str">
        <f t="shared" si="18"/>
        <v>MR-3-01-3342</v>
      </c>
      <c r="F100" s="19" t="str">
        <f t="shared" si="19"/>
        <v>% Missed Repair Appointment - Loop</v>
      </c>
      <c r="G100" s="142" t="s">
        <v>180</v>
      </c>
      <c r="H100" s="434"/>
      <c r="I100" s="434"/>
      <c r="J100" s="144"/>
      <c r="K100" s="144"/>
      <c r="L100" s="144"/>
      <c r="M100" s="434"/>
      <c r="N100" s="435"/>
      <c r="O100" s="435"/>
      <c r="P100" s="436"/>
      <c r="Q100" s="436"/>
      <c r="R100" s="437"/>
      <c r="S100" s="404" t="str">
        <f>VLOOKUP(E100,AggregateResults!$J$135:$W$184,14,FALSE)</f>
        <v>LIB</v>
      </c>
    </row>
    <row r="101" spans="1:19" ht="15">
      <c r="A101" s="54" t="str">
        <f>AggregateResults!$A$6</f>
        <v>&lt;month&gt;</v>
      </c>
      <c r="B101" s="21" t="str">
        <f>AggregateResults!$B$6</f>
        <v>&lt;state&gt;</v>
      </c>
      <c r="C101" s="21" t="s">
        <v>0</v>
      </c>
      <c r="D101" s="54">
        <f t="shared" si="17"/>
        <v>0</v>
      </c>
      <c r="E101" s="19" t="str">
        <f t="shared" si="18"/>
        <v>MR-3-01-3342</v>
      </c>
      <c r="F101" s="19" t="str">
        <f t="shared" si="19"/>
        <v>% Missed Repair Appointment - Loop</v>
      </c>
      <c r="G101" s="142" t="s">
        <v>181</v>
      </c>
      <c r="H101" s="434"/>
      <c r="I101" s="434"/>
      <c r="J101" s="144"/>
      <c r="K101" s="144"/>
      <c r="L101" s="144"/>
      <c r="M101" s="434"/>
      <c r="N101" s="435"/>
      <c r="O101" s="435"/>
      <c r="P101" s="436"/>
      <c r="Q101" s="436"/>
      <c r="R101" s="437"/>
      <c r="S101" s="404" t="str">
        <f>VLOOKUP(E101,AggregateResults!$J$135:$W$184,14,FALSE)</f>
        <v>LIB</v>
      </c>
    </row>
    <row r="102" spans="1:19" ht="15.75" thickBot="1">
      <c r="A102" s="295" t="str">
        <f>AggregateResults!$A$6</f>
        <v>&lt;month&gt;</v>
      </c>
      <c r="B102" s="296" t="str">
        <f>AggregateResults!$B$6</f>
        <v>&lt;state&gt;</v>
      </c>
      <c r="C102" s="296" t="s">
        <v>0</v>
      </c>
      <c r="D102" s="295">
        <f t="shared" si="17"/>
        <v>0</v>
      </c>
      <c r="E102" s="297" t="str">
        <f t="shared" si="18"/>
        <v>MR-3-01-3342</v>
      </c>
      <c r="F102" s="297" t="str">
        <f t="shared" si="19"/>
        <v>% Missed Repair Appointment - Loop</v>
      </c>
      <c r="G102" s="298" t="s">
        <v>32</v>
      </c>
      <c r="H102" s="438"/>
      <c r="I102" s="438"/>
      <c r="J102" s="298"/>
      <c r="K102" s="298"/>
      <c r="L102" s="298"/>
      <c r="M102" s="438"/>
      <c r="N102" s="439"/>
      <c r="O102" s="439"/>
      <c r="P102" s="440"/>
      <c r="Q102" s="440"/>
      <c r="R102" s="441"/>
      <c r="S102" s="404" t="str">
        <f>VLOOKUP(E102,AggregateResults!$J$135:$W$184,14,FALSE)</f>
        <v>LIB</v>
      </c>
    </row>
    <row r="103" spans="1:19" ht="15">
      <c r="A103" s="54" t="str">
        <f>AggregateResults!$A$6</f>
        <v>&lt;month&gt;</v>
      </c>
      <c r="B103" s="21" t="str">
        <f>AggregateResults!$B$6</f>
        <v>&lt;state&gt;</v>
      </c>
      <c r="C103" s="21" t="s">
        <v>0</v>
      </c>
      <c r="D103" s="54" t="str">
        <f>AggregateResults!E149</f>
        <v>Loop</v>
      </c>
      <c r="E103" s="19" t="str">
        <f>AggregateResults!J149</f>
        <v>MR-4-08-3112</v>
      </c>
      <c r="F103" s="19" t="str">
        <f>AggregateResults!K149</f>
        <v>% Out of Service &gt; 24 Hours</v>
      </c>
      <c r="G103" s="144" t="s">
        <v>129</v>
      </c>
      <c r="S103" s="404" t="str">
        <f>VLOOKUP(E103,AggregateResults!$J$135:$W$184,14,FALSE)</f>
        <v>LIB</v>
      </c>
    </row>
    <row r="104" spans="1:19" ht="15">
      <c r="A104" s="54" t="str">
        <f>AggregateResults!$A$6</f>
        <v>&lt;month&gt;</v>
      </c>
      <c r="B104" s="21" t="str">
        <f>AggregateResults!$B$6</f>
        <v>&lt;state&gt;</v>
      </c>
      <c r="C104" s="21" t="s">
        <v>0</v>
      </c>
      <c r="D104" s="54" t="str">
        <f aca="true" t="shared" si="20" ref="D104:F109">D103</f>
        <v>Loop</v>
      </c>
      <c r="E104" s="19" t="str">
        <f t="shared" si="20"/>
        <v>MR-4-08-3112</v>
      </c>
      <c r="F104" s="19" t="str">
        <f t="shared" si="20"/>
        <v>% Out of Service &gt; 24 Hours</v>
      </c>
      <c r="G104" s="142" t="s">
        <v>130</v>
      </c>
      <c r="S104" s="404" t="str">
        <f>VLOOKUP(E104,AggregateResults!$J$135:$W$184,14,FALSE)</f>
        <v>LIB</v>
      </c>
    </row>
    <row r="105" spans="1:19" ht="15">
      <c r="A105" s="54" t="str">
        <f>AggregateResults!$A$6</f>
        <v>&lt;month&gt;</v>
      </c>
      <c r="B105" s="21" t="str">
        <f>AggregateResults!$B$6</f>
        <v>&lt;state&gt;</v>
      </c>
      <c r="C105" s="21" t="s">
        <v>0</v>
      </c>
      <c r="D105" s="54" t="str">
        <f t="shared" si="20"/>
        <v>Loop</v>
      </c>
      <c r="E105" s="19" t="str">
        <f t="shared" si="20"/>
        <v>MR-4-08-3112</v>
      </c>
      <c r="F105" s="19" t="str">
        <f t="shared" si="20"/>
        <v>% Out of Service &gt; 24 Hours</v>
      </c>
      <c r="G105" s="142" t="s">
        <v>131</v>
      </c>
      <c r="S105" s="404" t="str">
        <f>VLOOKUP(E105,AggregateResults!$J$135:$W$184,14,FALSE)</f>
        <v>LIB</v>
      </c>
    </row>
    <row r="106" spans="1:19" ht="15">
      <c r="A106" s="54" t="str">
        <f>AggregateResults!$A$6</f>
        <v>&lt;month&gt;</v>
      </c>
      <c r="B106" s="21" t="str">
        <f>AggregateResults!$B$6</f>
        <v>&lt;state&gt;</v>
      </c>
      <c r="C106" s="21" t="s">
        <v>0</v>
      </c>
      <c r="D106" s="54" t="str">
        <f t="shared" si="20"/>
        <v>Loop</v>
      </c>
      <c r="E106" s="19" t="str">
        <f t="shared" si="20"/>
        <v>MR-4-08-3112</v>
      </c>
      <c r="F106" s="19" t="str">
        <f t="shared" si="20"/>
        <v>% Out of Service &gt; 24 Hours</v>
      </c>
      <c r="G106" s="142" t="s">
        <v>179</v>
      </c>
      <c r="S106" s="404" t="str">
        <f>VLOOKUP(E106,AggregateResults!$J$135:$W$184,14,FALSE)</f>
        <v>LIB</v>
      </c>
    </row>
    <row r="107" spans="1:19" ht="15">
      <c r="A107" s="54" t="str">
        <f>AggregateResults!$A$6</f>
        <v>&lt;month&gt;</v>
      </c>
      <c r="B107" s="21" t="str">
        <f>AggregateResults!$B$6</f>
        <v>&lt;state&gt;</v>
      </c>
      <c r="C107" s="21" t="s">
        <v>0</v>
      </c>
      <c r="D107" s="54" t="str">
        <f t="shared" si="20"/>
        <v>Loop</v>
      </c>
      <c r="E107" s="19" t="str">
        <f t="shared" si="20"/>
        <v>MR-4-08-3112</v>
      </c>
      <c r="F107" s="19" t="str">
        <f t="shared" si="20"/>
        <v>% Out of Service &gt; 24 Hours</v>
      </c>
      <c r="G107" s="142" t="s">
        <v>180</v>
      </c>
      <c r="S107" s="404" t="str">
        <f>VLOOKUP(E107,AggregateResults!$J$135:$W$184,14,FALSE)</f>
        <v>LIB</v>
      </c>
    </row>
    <row r="108" spans="1:19" ht="15">
      <c r="A108" s="54" t="str">
        <f>AggregateResults!$A$6</f>
        <v>&lt;month&gt;</v>
      </c>
      <c r="B108" s="21" t="str">
        <f>AggregateResults!$B$6</f>
        <v>&lt;state&gt;</v>
      </c>
      <c r="C108" s="21" t="s">
        <v>0</v>
      </c>
      <c r="D108" s="54" t="str">
        <f t="shared" si="20"/>
        <v>Loop</v>
      </c>
      <c r="E108" s="19" t="str">
        <f t="shared" si="20"/>
        <v>MR-4-08-3112</v>
      </c>
      <c r="F108" s="19" t="str">
        <f t="shared" si="20"/>
        <v>% Out of Service &gt; 24 Hours</v>
      </c>
      <c r="G108" s="142" t="s">
        <v>181</v>
      </c>
      <c r="S108" s="404" t="str">
        <f>VLOOKUP(E108,AggregateResults!$J$135:$W$184,14,FALSE)</f>
        <v>LIB</v>
      </c>
    </row>
    <row r="109" spans="1:19" ht="15.75" thickBot="1">
      <c r="A109" s="295" t="str">
        <f>AggregateResults!$A$6</f>
        <v>&lt;month&gt;</v>
      </c>
      <c r="B109" s="296" t="str">
        <f>AggregateResults!$B$6</f>
        <v>&lt;state&gt;</v>
      </c>
      <c r="C109" s="296" t="s">
        <v>0</v>
      </c>
      <c r="D109" s="295" t="str">
        <f t="shared" si="20"/>
        <v>Loop</v>
      </c>
      <c r="E109" s="297" t="str">
        <f t="shared" si="20"/>
        <v>MR-4-08-3112</v>
      </c>
      <c r="F109" s="297" t="str">
        <f t="shared" si="20"/>
        <v>% Out of Service &gt; 24 Hours</v>
      </c>
      <c r="G109" s="298" t="s">
        <v>32</v>
      </c>
      <c r="H109" s="438"/>
      <c r="I109" s="298"/>
      <c r="J109" s="298"/>
      <c r="K109" s="298"/>
      <c r="L109" s="298"/>
      <c r="M109" s="438"/>
      <c r="N109" s="439"/>
      <c r="O109" s="439"/>
      <c r="P109" s="440"/>
      <c r="Q109" s="440"/>
      <c r="R109" s="441"/>
      <c r="S109" s="404" t="str">
        <f>VLOOKUP(E109,AggregateResults!$J$135:$W$184,14,FALSE)</f>
        <v>LIB</v>
      </c>
    </row>
    <row r="110" spans="1:7" ht="15">
      <c r="A110" s="54" t="str">
        <f>AggregateResults!$A$6</f>
        <v>&lt;month&gt;</v>
      </c>
      <c r="B110" s="21" t="str">
        <f>AggregateResults!$B$6</f>
        <v>&lt;state&gt;</v>
      </c>
      <c r="C110" s="21" t="s">
        <v>0</v>
      </c>
      <c r="D110" s="54" t="str">
        <f>AggregateResults!E150</f>
        <v>Resale</v>
      </c>
      <c r="E110" s="19" t="str">
        <f>AggregateResults!J150</f>
        <v>OR-1-02-2320</v>
      </c>
      <c r="F110" s="19" t="str">
        <f>AggregateResults!K150</f>
        <v>% On Time LSRC - Flow-through</v>
      </c>
      <c r="G110" s="144" t="s">
        <v>129</v>
      </c>
    </row>
    <row r="111" spans="1:7" ht="15">
      <c r="A111" s="54" t="str">
        <f>AggregateResults!$A$6</f>
        <v>&lt;month&gt;</v>
      </c>
      <c r="B111" s="21" t="str">
        <f>AggregateResults!$B$6</f>
        <v>&lt;state&gt;</v>
      </c>
      <c r="C111" s="21" t="s">
        <v>0</v>
      </c>
      <c r="D111" s="54" t="str">
        <f aca="true" t="shared" si="21" ref="D111:F116">D110</f>
        <v>Resale</v>
      </c>
      <c r="E111" s="19" t="str">
        <f t="shared" si="21"/>
        <v>OR-1-02-2320</v>
      </c>
      <c r="F111" s="19" t="str">
        <f t="shared" si="21"/>
        <v>% On Time LSRC - Flow-through</v>
      </c>
      <c r="G111" s="142" t="s">
        <v>130</v>
      </c>
    </row>
    <row r="112" spans="1:7" ht="15">
      <c r="A112" s="54" t="str">
        <f>AggregateResults!$A$6</f>
        <v>&lt;month&gt;</v>
      </c>
      <c r="B112" s="21" t="str">
        <f>AggregateResults!$B$6</f>
        <v>&lt;state&gt;</v>
      </c>
      <c r="C112" s="21" t="s">
        <v>0</v>
      </c>
      <c r="D112" s="54" t="str">
        <f t="shared" si="21"/>
        <v>Resale</v>
      </c>
      <c r="E112" s="19" t="str">
        <f t="shared" si="21"/>
        <v>OR-1-02-2320</v>
      </c>
      <c r="F112" s="19" t="str">
        <f t="shared" si="21"/>
        <v>% On Time LSRC - Flow-through</v>
      </c>
      <c r="G112" s="142" t="s">
        <v>131</v>
      </c>
    </row>
    <row r="113" spans="1:7" ht="15">
      <c r="A113" s="54" t="str">
        <f>AggregateResults!$A$6</f>
        <v>&lt;month&gt;</v>
      </c>
      <c r="B113" s="21" t="str">
        <f>AggregateResults!$B$6</f>
        <v>&lt;state&gt;</v>
      </c>
      <c r="C113" s="21" t="s">
        <v>0</v>
      </c>
      <c r="D113" s="54" t="str">
        <f t="shared" si="21"/>
        <v>Resale</v>
      </c>
      <c r="E113" s="19" t="str">
        <f t="shared" si="21"/>
        <v>OR-1-02-2320</v>
      </c>
      <c r="F113" s="19" t="str">
        <f t="shared" si="21"/>
        <v>% On Time LSRC - Flow-through</v>
      </c>
      <c r="G113" s="142" t="s">
        <v>179</v>
      </c>
    </row>
    <row r="114" spans="1:7" ht="15">
      <c r="A114" s="54" t="str">
        <f>AggregateResults!$A$6</f>
        <v>&lt;month&gt;</v>
      </c>
      <c r="B114" s="21" t="str">
        <f>AggregateResults!$B$6</f>
        <v>&lt;state&gt;</v>
      </c>
      <c r="C114" s="21" t="s">
        <v>0</v>
      </c>
      <c r="D114" s="54" t="str">
        <f t="shared" si="21"/>
        <v>Resale</v>
      </c>
      <c r="E114" s="19" t="str">
        <f t="shared" si="21"/>
        <v>OR-1-02-2320</v>
      </c>
      <c r="F114" s="19" t="str">
        <f t="shared" si="21"/>
        <v>% On Time LSRC - Flow-through</v>
      </c>
      <c r="G114" s="142" t="s">
        <v>180</v>
      </c>
    </row>
    <row r="115" spans="1:7" ht="15">
      <c r="A115" s="54" t="str">
        <f>AggregateResults!$A$6</f>
        <v>&lt;month&gt;</v>
      </c>
      <c r="B115" s="21" t="str">
        <f>AggregateResults!$B$6</f>
        <v>&lt;state&gt;</v>
      </c>
      <c r="C115" s="21" t="s">
        <v>0</v>
      </c>
      <c r="D115" s="54" t="str">
        <f t="shared" si="21"/>
        <v>Resale</v>
      </c>
      <c r="E115" s="19" t="str">
        <f t="shared" si="21"/>
        <v>OR-1-02-2320</v>
      </c>
      <c r="F115" s="19" t="str">
        <f t="shared" si="21"/>
        <v>% On Time LSRC - Flow-through</v>
      </c>
      <c r="G115" s="142" t="s">
        <v>181</v>
      </c>
    </row>
    <row r="116" spans="1:18" ht="15.75" thickBot="1">
      <c r="A116" s="295" t="str">
        <f>AggregateResults!$A$6</f>
        <v>&lt;month&gt;</v>
      </c>
      <c r="B116" s="296" t="str">
        <f>AggregateResults!$B$6</f>
        <v>&lt;state&gt;</v>
      </c>
      <c r="C116" s="296" t="s">
        <v>0</v>
      </c>
      <c r="D116" s="295" t="str">
        <f t="shared" si="21"/>
        <v>Resale</v>
      </c>
      <c r="E116" s="297" t="str">
        <f t="shared" si="21"/>
        <v>OR-1-02-2320</v>
      </c>
      <c r="F116" s="297" t="str">
        <f t="shared" si="21"/>
        <v>% On Time LSRC - Flow-through</v>
      </c>
      <c r="G116" s="298" t="s">
        <v>32</v>
      </c>
      <c r="H116" s="438"/>
      <c r="I116" s="298"/>
      <c r="J116" s="298"/>
      <c r="K116" s="298"/>
      <c r="L116" s="298"/>
      <c r="M116" s="438"/>
      <c r="N116" s="439"/>
      <c r="O116" s="439"/>
      <c r="P116" s="440"/>
      <c r="Q116" s="440"/>
      <c r="R116" s="441"/>
    </row>
    <row r="117" spans="1:7" ht="15">
      <c r="A117" s="54" t="str">
        <f>AggregateResults!$A$6</f>
        <v>&lt;month&gt;</v>
      </c>
      <c r="B117" s="21" t="str">
        <f>AggregateResults!$B$6</f>
        <v>&lt;state&gt;</v>
      </c>
      <c r="C117" s="21" t="s">
        <v>0</v>
      </c>
      <c r="D117" s="54" t="str">
        <f>AggregateResults!E151</f>
        <v>Resale</v>
      </c>
      <c r="E117" s="19" t="str">
        <f>AggregateResults!J151</f>
        <v>OR-1-04-2320</v>
      </c>
      <c r="F117" s="19" t="str">
        <f>AggregateResults!K151</f>
        <v>% On Time LSRC/ASRC - No Facil Chk (Electr. No Flow-through)</v>
      </c>
      <c r="G117" s="144" t="s">
        <v>129</v>
      </c>
    </row>
    <row r="118" spans="1:7" ht="15">
      <c r="A118" s="54" t="str">
        <f>AggregateResults!$A$6</f>
        <v>&lt;month&gt;</v>
      </c>
      <c r="B118" s="21" t="str">
        <f>AggregateResults!$B$6</f>
        <v>&lt;state&gt;</v>
      </c>
      <c r="C118" s="21" t="s">
        <v>0</v>
      </c>
      <c r="D118" s="54" t="str">
        <f aca="true" t="shared" si="22" ref="D118:F123">D117</f>
        <v>Resale</v>
      </c>
      <c r="E118" s="19" t="str">
        <f t="shared" si="22"/>
        <v>OR-1-04-2320</v>
      </c>
      <c r="F118" s="19" t="str">
        <f t="shared" si="22"/>
        <v>% On Time LSRC/ASRC - No Facil Chk (Electr. No Flow-through)</v>
      </c>
      <c r="G118" s="142" t="s">
        <v>130</v>
      </c>
    </row>
    <row r="119" spans="1:7" ht="15">
      <c r="A119" s="54" t="str">
        <f>AggregateResults!$A$6</f>
        <v>&lt;month&gt;</v>
      </c>
      <c r="B119" s="21" t="str">
        <f>AggregateResults!$B$6</f>
        <v>&lt;state&gt;</v>
      </c>
      <c r="C119" s="21" t="s">
        <v>0</v>
      </c>
      <c r="D119" s="54" t="str">
        <f t="shared" si="22"/>
        <v>Resale</v>
      </c>
      <c r="E119" s="19" t="str">
        <f t="shared" si="22"/>
        <v>OR-1-04-2320</v>
      </c>
      <c r="F119" s="19" t="str">
        <f t="shared" si="22"/>
        <v>% On Time LSRC/ASRC - No Facil Chk (Electr. No Flow-through)</v>
      </c>
      <c r="G119" s="142" t="s">
        <v>131</v>
      </c>
    </row>
    <row r="120" spans="1:7" ht="15">
      <c r="A120" s="54" t="str">
        <f>AggregateResults!$A$6</f>
        <v>&lt;month&gt;</v>
      </c>
      <c r="B120" s="21" t="str">
        <f>AggregateResults!$B$6</f>
        <v>&lt;state&gt;</v>
      </c>
      <c r="C120" s="21" t="s">
        <v>0</v>
      </c>
      <c r="D120" s="54" t="str">
        <f t="shared" si="22"/>
        <v>Resale</v>
      </c>
      <c r="E120" s="19" t="str">
        <f t="shared" si="22"/>
        <v>OR-1-04-2320</v>
      </c>
      <c r="F120" s="19" t="str">
        <f t="shared" si="22"/>
        <v>% On Time LSRC/ASRC - No Facil Chk (Electr. No Flow-through)</v>
      </c>
      <c r="G120" s="142" t="s">
        <v>179</v>
      </c>
    </row>
    <row r="121" spans="1:7" ht="15">
      <c r="A121" s="54" t="str">
        <f>AggregateResults!$A$6</f>
        <v>&lt;month&gt;</v>
      </c>
      <c r="B121" s="21" t="str">
        <f>AggregateResults!$B$6</f>
        <v>&lt;state&gt;</v>
      </c>
      <c r="C121" s="21" t="s">
        <v>0</v>
      </c>
      <c r="D121" s="54" t="str">
        <f t="shared" si="22"/>
        <v>Resale</v>
      </c>
      <c r="E121" s="19" t="str">
        <f t="shared" si="22"/>
        <v>OR-1-04-2320</v>
      </c>
      <c r="F121" s="19" t="str">
        <f t="shared" si="22"/>
        <v>% On Time LSRC/ASRC - No Facil Chk (Electr. No Flow-through)</v>
      </c>
      <c r="G121" s="142" t="s">
        <v>180</v>
      </c>
    </row>
    <row r="122" spans="1:7" ht="15">
      <c r="A122" s="54" t="str">
        <f>AggregateResults!$A$6</f>
        <v>&lt;month&gt;</v>
      </c>
      <c r="B122" s="21" t="str">
        <f>AggregateResults!$B$6</f>
        <v>&lt;state&gt;</v>
      </c>
      <c r="C122" s="21" t="s">
        <v>0</v>
      </c>
      <c r="D122" s="54" t="str">
        <f t="shared" si="22"/>
        <v>Resale</v>
      </c>
      <c r="E122" s="19" t="str">
        <f t="shared" si="22"/>
        <v>OR-1-04-2320</v>
      </c>
      <c r="F122" s="19" t="str">
        <f t="shared" si="22"/>
        <v>% On Time LSRC/ASRC - No Facil Chk (Electr. No Flow-through)</v>
      </c>
      <c r="G122" s="142" t="s">
        <v>181</v>
      </c>
    </row>
    <row r="123" spans="1:18" ht="15.75" thickBot="1">
      <c r="A123" s="295" t="str">
        <f>AggregateResults!$A$6</f>
        <v>&lt;month&gt;</v>
      </c>
      <c r="B123" s="296" t="str">
        <f>AggregateResults!$B$6</f>
        <v>&lt;state&gt;</v>
      </c>
      <c r="C123" s="296" t="s">
        <v>0</v>
      </c>
      <c r="D123" s="295" t="str">
        <f t="shared" si="22"/>
        <v>Resale</v>
      </c>
      <c r="E123" s="297" t="str">
        <f t="shared" si="22"/>
        <v>OR-1-04-2320</v>
      </c>
      <c r="F123" s="297" t="str">
        <f t="shared" si="22"/>
        <v>% On Time LSRC/ASRC - No Facil Chk (Electr. No Flow-through)</v>
      </c>
      <c r="G123" s="298" t="s">
        <v>32</v>
      </c>
      <c r="H123" s="438"/>
      <c r="I123" s="298"/>
      <c r="J123" s="298"/>
      <c r="K123" s="298"/>
      <c r="L123" s="298"/>
      <c r="M123" s="438"/>
      <c r="N123" s="439"/>
      <c r="O123" s="439"/>
      <c r="P123" s="440"/>
      <c r="Q123" s="440"/>
      <c r="R123" s="441"/>
    </row>
    <row r="124" spans="1:19" ht="15">
      <c r="A124" s="54" t="str">
        <f>AggregateResults!$A$6</f>
        <v>&lt;month&gt;</v>
      </c>
      <c r="B124" s="21" t="str">
        <f>AggregateResults!$B$6</f>
        <v>&lt;state&gt;</v>
      </c>
      <c r="C124" s="21" t="s">
        <v>0</v>
      </c>
      <c r="D124" s="54" t="str">
        <f>AggregateResults!E152</f>
        <v>Resale</v>
      </c>
      <c r="E124" s="19" t="str">
        <f>AggregateResults!J152</f>
        <v>PR-4-04-2100</v>
      </c>
      <c r="F124" s="19" t="str">
        <f>AggregateResults!K152</f>
        <v>% Missed Appointment - Verizon - Dispatch</v>
      </c>
      <c r="G124" s="144" t="s">
        <v>129</v>
      </c>
      <c r="S124" s="404" t="str">
        <f>VLOOKUP(E124,AggregateResults!$J$135:$W$184,14,FALSE)</f>
        <v>LIB</v>
      </c>
    </row>
    <row r="125" spans="1:19" ht="15">
      <c r="A125" s="54" t="str">
        <f>AggregateResults!$A$6</f>
        <v>&lt;month&gt;</v>
      </c>
      <c r="B125" s="21" t="str">
        <f>AggregateResults!$B$6</f>
        <v>&lt;state&gt;</v>
      </c>
      <c r="C125" s="21" t="s">
        <v>0</v>
      </c>
      <c r="D125" s="54" t="str">
        <f aca="true" t="shared" si="23" ref="D125:F130">D124</f>
        <v>Resale</v>
      </c>
      <c r="E125" s="19" t="str">
        <f t="shared" si="23"/>
        <v>PR-4-04-2100</v>
      </c>
      <c r="F125" s="19" t="str">
        <f t="shared" si="23"/>
        <v>% Missed Appointment - Verizon - Dispatch</v>
      </c>
      <c r="G125" s="142" t="s">
        <v>130</v>
      </c>
      <c r="S125" s="404" t="str">
        <f>VLOOKUP(E125,AggregateResults!$J$135:$W$184,14,FALSE)</f>
        <v>LIB</v>
      </c>
    </row>
    <row r="126" spans="1:19" ht="15">
      <c r="A126" s="54" t="str">
        <f>AggregateResults!$A$6</f>
        <v>&lt;month&gt;</v>
      </c>
      <c r="B126" s="21" t="str">
        <f>AggregateResults!$B$6</f>
        <v>&lt;state&gt;</v>
      </c>
      <c r="C126" s="21" t="s">
        <v>0</v>
      </c>
      <c r="D126" s="54" t="str">
        <f t="shared" si="23"/>
        <v>Resale</v>
      </c>
      <c r="E126" s="19" t="str">
        <f t="shared" si="23"/>
        <v>PR-4-04-2100</v>
      </c>
      <c r="F126" s="19" t="str">
        <f t="shared" si="23"/>
        <v>% Missed Appointment - Verizon - Dispatch</v>
      </c>
      <c r="G126" s="142" t="s">
        <v>131</v>
      </c>
      <c r="S126" s="404" t="str">
        <f>VLOOKUP(E126,AggregateResults!$J$135:$W$184,14,FALSE)</f>
        <v>LIB</v>
      </c>
    </row>
    <row r="127" spans="1:19" ht="15">
      <c r="A127" s="54" t="str">
        <f>AggregateResults!$A$6</f>
        <v>&lt;month&gt;</v>
      </c>
      <c r="B127" s="21" t="str">
        <f>AggregateResults!$B$6</f>
        <v>&lt;state&gt;</v>
      </c>
      <c r="C127" s="21" t="s">
        <v>0</v>
      </c>
      <c r="D127" s="54" t="str">
        <f t="shared" si="23"/>
        <v>Resale</v>
      </c>
      <c r="E127" s="19" t="str">
        <f t="shared" si="23"/>
        <v>PR-4-04-2100</v>
      </c>
      <c r="F127" s="19" t="str">
        <f t="shared" si="23"/>
        <v>% Missed Appointment - Verizon - Dispatch</v>
      </c>
      <c r="G127" s="142" t="s">
        <v>179</v>
      </c>
      <c r="S127" s="404" t="str">
        <f>VLOOKUP(E127,AggregateResults!$J$135:$W$184,14,FALSE)</f>
        <v>LIB</v>
      </c>
    </row>
    <row r="128" spans="1:19" ht="15">
      <c r="A128" s="54" t="str">
        <f>AggregateResults!$A$6</f>
        <v>&lt;month&gt;</v>
      </c>
      <c r="B128" s="21" t="str">
        <f>AggregateResults!$B$6</f>
        <v>&lt;state&gt;</v>
      </c>
      <c r="C128" s="21" t="s">
        <v>0</v>
      </c>
      <c r="D128" s="54" t="str">
        <f t="shared" si="23"/>
        <v>Resale</v>
      </c>
      <c r="E128" s="19" t="str">
        <f t="shared" si="23"/>
        <v>PR-4-04-2100</v>
      </c>
      <c r="F128" s="19" t="str">
        <f t="shared" si="23"/>
        <v>% Missed Appointment - Verizon - Dispatch</v>
      </c>
      <c r="G128" s="142" t="s">
        <v>180</v>
      </c>
      <c r="S128" s="404" t="str">
        <f>VLOOKUP(E128,AggregateResults!$J$135:$W$184,14,FALSE)</f>
        <v>LIB</v>
      </c>
    </row>
    <row r="129" spans="1:19" ht="15">
      <c r="A129" s="54" t="str">
        <f>AggregateResults!$A$6</f>
        <v>&lt;month&gt;</v>
      </c>
      <c r="B129" s="21" t="str">
        <f>AggregateResults!$B$6</f>
        <v>&lt;state&gt;</v>
      </c>
      <c r="C129" s="21" t="s">
        <v>0</v>
      </c>
      <c r="D129" s="54" t="str">
        <f t="shared" si="23"/>
        <v>Resale</v>
      </c>
      <c r="E129" s="19" t="str">
        <f t="shared" si="23"/>
        <v>PR-4-04-2100</v>
      </c>
      <c r="F129" s="19" t="str">
        <f t="shared" si="23"/>
        <v>% Missed Appointment - Verizon - Dispatch</v>
      </c>
      <c r="G129" s="142" t="s">
        <v>181</v>
      </c>
      <c r="S129" s="404" t="str">
        <f>VLOOKUP(E129,AggregateResults!$J$135:$W$184,14,FALSE)</f>
        <v>LIB</v>
      </c>
    </row>
    <row r="130" spans="1:19" ht="15.75" thickBot="1">
      <c r="A130" s="295" t="str">
        <f>AggregateResults!$A$6</f>
        <v>&lt;month&gt;</v>
      </c>
      <c r="B130" s="296" t="str">
        <f>AggregateResults!$B$6</f>
        <v>&lt;state&gt;</v>
      </c>
      <c r="C130" s="296" t="s">
        <v>0</v>
      </c>
      <c r="D130" s="295" t="str">
        <f t="shared" si="23"/>
        <v>Resale</v>
      </c>
      <c r="E130" s="297" t="str">
        <f t="shared" si="23"/>
        <v>PR-4-04-2100</v>
      </c>
      <c r="F130" s="297" t="str">
        <f t="shared" si="23"/>
        <v>% Missed Appointment - Verizon - Dispatch</v>
      </c>
      <c r="G130" s="298" t="s">
        <v>32</v>
      </c>
      <c r="H130" s="438"/>
      <c r="I130" s="298"/>
      <c r="J130" s="298"/>
      <c r="K130" s="298"/>
      <c r="L130" s="298"/>
      <c r="M130" s="438"/>
      <c r="N130" s="439"/>
      <c r="O130" s="439"/>
      <c r="P130" s="440"/>
      <c r="Q130" s="440"/>
      <c r="R130" s="441"/>
      <c r="S130" s="404" t="str">
        <f>VLOOKUP(E130,AggregateResults!$J$135:$W$184,14,FALSE)</f>
        <v>LIB</v>
      </c>
    </row>
    <row r="131" spans="1:19" ht="15">
      <c r="A131" s="54" t="str">
        <f>AggregateResults!$A$6</f>
        <v>&lt;month&gt;</v>
      </c>
      <c r="B131" s="21" t="str">
        <f>AggregateResults!$B$6</f>
        <v>&lt;state&gt;</v>
      </c>
      <c r="C131" s="21" t="s">
        <v>0</v>
      </c>
      <c r="D131" s="54" t="str">
        <f>AggregateResults!E153</f>
        <v>Resale</v>
      </c>
      <c r="E131" s="19" t="str">
        <f>AggregateResults!J153</f>
        <v>PR-4-05-2100</v>
      </c>
      <c r="F131" s="19" t="str">
        <f>AggregateResults!K153</f>
        <v>% Missed Appointment - Verizon - No Dispatch</v>
      </c>
      <c r="G131" s="144" t="s">
        <v>129</v>
      </c>
      <c r="S131" s="404" t="str">
        <f>VLOOKUP(E131,AggregateResults!$J$135:$W$184,14,FALSE)</f>
        <v>LIB</v>
      </c>
    </row>
    <row r="132" spans="1:19" ht="15">
      <c r="A132" s="54" t="str">
        <f>AggregateResults!$A$6</f>
        <v>&lt;month&gt;</v>
      </c>
      <c r="B132" s="21" t="str">
        <f>AggregateResults!$B$6</f>
        <v>&lt;state&gt;</v>
      </c>
      <c r="C132" s="21" t="s">
        <v>0</v>
      </c>
      <c r="D132" s="54" t="str">
        <f aca="true" t="shared" si="24" ref="D132:F137">D131</f>
        <v>Resale</v>
      </c>
      <c r="E132" s="19" t="str">
        <f t="shared" si="24"/>
        <v>PR-4-05-2100</v>
      </c>
      <c r="F132" s="19" t="str">
        <f t="shared" si="24"/>
        <v>% Missed Appointment - Verizon - No Dispatch</v>
      </c>
      <c r="G132" s="142" t="s">
        <v>130</v>
      </c>
      <c r="S132" s="404" t="str">
        <f>VLOOKUP(E132,AggregateResults!$J$135:$W$184,14,FALSE)</f>
        <v>LIB</v>
      </c>
    </row>
    <row r="133" spans="1:19" ht="15">
      <c r="A133" s="54" t="str">
        <f>AggregateResults!$A$6</f>
        <v>&lt;month&gt;</v>
      </c>
      <c r="B133" s="21" t="str">
        <f>AggregateResults!$B$6</f>
        <v>&lt;state&gt;</v>
      </c>
      <c r="C133" s="21" t="s">
        <v>0</v>
      </c>
      <c r="D133" s="54" t="str">
        <f t="shared" si="24"/>
        <v>Resale</v>
      </c>
      <c r="E133" s="19" t="str">
        <f t="shared" si="24"/>
        <v>PR-4-05-2100</v>
      </c>
      <c r="F133" s="19" t="str">
        <f t="shared" si="24"/>
        <v>% Missed Appointment - Verizon - No Dispatch</v>
      </c>
      <c r="G133" s="142" t="s">
        <v>131</v>
      </c>
      <c r="S133" s="404" t="str">
        <f>VLOOKUP(E133,AggregateResults!$J$135:$W$184,14,FALSE)</f>
        <v>LIB</v>
      </c>
    </row>
    <row r="134" spans="1:19" ht="15">
      <c r="A134" s="54" t="str">
        <f>AggregateResults!$A$6</f>
        <v>&lt;month&gt;</v>
      </c>
      <c r="B134" s="21" t="str">
        <f>AggregateResults!$B$6</f>
        <v>&lt;state&gt;</v>
      </c>
      <c r="C134" s="21" t="s">
        <v>0</v>
      </c>
      <c r="D134" s="54" t="str">
        <f t="shared" si="24"/>
        <v>Resale</v>
      </c>
      <c r="E134" s="19" t="str">
        <f t="shared" si="24"/>
        <v>PR-4-05-2100</v>
      </c>
      <c r="F134" s="19" t="str">
        <f t="shared" si="24"/>
        <v>% Missed Appointment - Verizon - No Dispatch</v>
      </c>
      <c r="G134" s="142" t="s">
        <v>179</v>
      </c>
      <c r="S134" s="404" t="str">
        <f>VLOOKUP(E134,AggregateResults!$J$135:$W$184,14,FALSE)</f>
        <v>LIB</v>
      </c>
    </row>
    <row r="135" spans="1:19" ht="15">
      <c r="A135" s="54" t="str">
        <f>AggregateResults!$A$6</f>
        <v>&lt;month&gt;</v>
      </c>
      <c r="B135" s="21" t="str">
        <f>AggregateResults!$B$6</f>
        <v>&lt;state&gt;</v>
      </c>
      <c r="C135" s="21" t="s">
        <v>0</v>
      </c>
      <c r="D135" s="54" t="str">
        <f t="shared" si="24"/>
        <v>Resale</v>
      </c>
      <c r="E135" s="19" t="str">
        <f t="shared" si="24"/>
        <v>PR-4-05-2100</v>
      </c>
      <c r="F135" s="19" t="str">
        <f t="shared" si="24"/>
        <v>% Missed Appointment - Verizon - No Dispatch</v>
      </c>
      <c r="G135" s="142" t="s">
        <v>180</v>
      </c>
      <c r="S135" s="404" t="str">
        <f>VLOOKUP(E135,AggregateResults!$J$135:$W$184,14,FALSE)</f>
        <v>LIB</v>
      </c>
    </row>
    <row r="136" spans="1:19" ht="15">
      <c r="A136" s="54" t="str">
        <f>AggregateResults!$A$6</f>
        <v>&lt;month&gt;</v>
      </c>
      <c r="B136" s="21" t="str">
        <f>AggregateResults!$B$6</f>
        <v>&lt;state&gt;</v>
      </c>
      <c r="C136" s="21" t="s">
        <v>0</v>
      </c>
      <c r="D136" s="54" t="str">
        <f t="shared" si="24"/>
        <v>Resale</v>
      </c>
      <c r="E136" s="19" t="str">
        <f t="shared" si="24"/>
        <v>PR-4-05-2100</v>
      </c>
      <c r="F136" s="19" t="str">
        <f t="shared" si="24"/>
        <v>% Missed Appointment - Verizon - No Dispatch</v>
      </c>
      <c r="G136" s="142" t="s">
        <v>181</v>
      </c>
      <c r="S136" s="404" t="str">
        <f>VLOOKUP(E136,AggregateResults!$J$135:$W$184,14,FALSE)</f>
        <v>LIB</v>
      </c>
    </row>
    <row r="137" spans="1:19" ht="15.75" thickBot="1">
      <c r="A137" s="295" t="str">
        <f>AggregateResults!$A$6</f>
        <v>&lt;month&gt;</v>
      </c>
      <c r="B137" s="296" t="str">
        <f>AggregateResults!$B$6</f>
        <v>&lt;state&gt;</v>
      </c>
      <c r="C137" s="296" t="s">
        <v>0</v>
      </c>
      <c r="D137" s="295" t="str">
        <f t="shared" si="24"/>
        <v>Resale</v>
      </c>
      <c r="E137" s="297" t="str">
        <f t="shared" si="24"/>
        <v>PR-4-05-2100</v>
      </c>
      <c r="F137" s="297" t="str">
        <f t="shared" si="24"/>
        <v>% Missed Appointment - Verizon - No Dispatch</v>
      </c>
      <c r="G137" s="298" t="s">
        <v>32</v>
      </c>
      <c r="H137" s="438"/>
      <c r="I137" s="298"/>
      <c r="J137" s="298"/>
      <c r="K137" s="298"/>
      <c r="L137" s="298"/>
      <c r="M137" s="438"/>
      <c r="N137" s="439"/>
      <c r="O137" s="439"/>
      <c r="P137" s="440"/>
      <c r="Q137" s="440"/>
      <c r="R137" s="441"/>
      <c r="S137" s="404" t="str">
        <f>VLOOKUP(E137,AggregateResults!$J$135:$W$184,14,FALSE)</f>
        <v>LIB</v>
      </c>
    </row>
    <row r="138" spans="1:19" ht="15">
      <c r="A138" s="54" t="str">
        <f>AggregateResults!$A$6</f>
        <v>&lt;month&gt;</v>
      </c>
      <c r="B138" s="21" t="str">
        <f>AggregateResults!$B$6</f>
        <v>&lt;state&gt;</v>
      </c>
      <c r="C138" s="21" t="s">
        <v>0</v>
      </c>
      <c r="D138" s="54" t="str">
        <f>AggregateResults!E154</f>
        <v>Resale</v>
      </c>
      <c r="E138" s="19" t="str">
        <f>AggregateResults!J154</f>
        <v>PR-6-01-2100</v>
      </c>
      <c r="F138" s="19" t="str">
        <f>AggregateResults!K154</f>
        <v>% Installation Troubles reported within 30 Days</v>
      </c>
      <c r="G138" s="144" t="s">
        <v>129</v>
      </c>
      <c r="S138" s="404" t="str">
        <f>VLOOKUP(E138,AggregateResults!$J$135:$W$184,14,FALSE)</f>
        <v>LIB</v>
      </c>
    </row>
    <row r="139" spans="1:19" ht="15">
      <c r="A139" s="54" t="str">
        <f>AggregateResults!$A$6</f>
        <v>&lt;month&gt;</v>
      </c>
      <c r="B139" s="21" t="str">
        <f>AggregateResults!$B$6</f>
        <v>&lt;state&gt;</v>
      </c>
      <c r="C139" s="21" t="s">
        <v>0</v>
      </c>
      <c r="D139" s="54" t="str">
        <f aca="true" t="shared" si="25" ref="D139:F144">D138</f>
        <v>Resale</v>
      </c>
      <c r="E139" s="19" t="str">
        <f t="shared" si="25"/>
        <v>PR-6-01-2100</v>
      </c>
      <c r="F139" s="19" t="str">
        <f t="shared" si="25"/>
        <v>% Installation Troubles reported within 30 Days</v>
      </c>
      <c r="G139" s="142" t="s">
        <v>130</v>
      </c>
      <c r="S139" s="404" t="str">
        <f>VLOOKUP(E139,AggregateResults!$J$135:$W$184,14,FALSE)</f>
        <v>LIB</v>
      </c>
    </row>
    <row r="140" spans="1:19" ht="15">
      <c r="A140" s="54" t="str">
        <f>AggregateResults!$A$6</f>
        <v>&lt;month&gt;</v>
      </c>
      <c r="B140" s="21" t="str">
        <f>AggregateResults!$B$6</f>
        <v>&lt;state&gt;</v>
      </c>
      <c r="C140" s="21" t="s">
        <v>0</v>
      </c>
      <c r="D140" s="54" t="str">
        <f t="shared" si="25"/>
        <v>Resale</v>
      </c>
      <c r="E140" s="19" t="str">
        <f t="shared" si="25"/>
        <v>PR-6-01-2100</v>
      </c>
      <c r="F140" s="19" t="str">
        <f t="shared" si="25"/>
        <v>% Installation Troubles reported within 30 Days</v>
      </c>
      <c r="G140" s="142" t="s">
        <v>131</v>
      </c>
      <c r="S140" s="404" t="str">
        <f>VLOOKUP(E140,AggregateResults!$J$135:$W$184,14,FALSE)</f>
        <v>LIB</v>
      </c>
    </row>
    <row r="141" spans="1:19" ht="15">
      <c r="A141" s="54" t="str">
        <f>AggregateResults!$A$6</f>
        <v>&lt;month&gt;</v>
      </c>
      <c r="B141" s="21" t="str">
        <f>AggregateResults!$B$6</f>
        <v>&lt;state&gt;</v>
      </c>
      <c r="C141" s="21" t="s">
        <v>0</v>
      </c>
      <c r="D141" s="54" t="str">
        <f t="shared" si="25"/>
        <v>Resale</v>
      </c>
      <c r="E141" s="19" t="str">
        <f t="shared" si="25"/>
        <v>PR-6-01-2100</v>
      </c>
      <c r="F141" s="19" t="str">
        <f t="shared" si="25"/>
        <v>% Installation Troubles reported within 30 Days</v>
      </c>
      <c r="G141" s="142" t="s">
        <v>179</v>
      </c>
      <c r="S141" s="404" t="str">
        <f>VLOOKUP(E141,AggregateResults!$J$135:$W$184,14,FALSE)</f>
        <v>LIB</v>
      </c>
    </row>
    <row r="142" spans="1:19" ht="15">
      <c r="A142" s="54" t="str">
        <f>AggregateResults!$A$6</f>
        <v>&lt;month&gt;</v>
      </c>
      <c r="B142" s="21" t="str">
        <f>AggregateResults!$B$6</f>
        <v>&lt;state&gt;</v>
      </c>
      <c r="C142" s="21" t="s">
        <v>0</v>
      </c>
      <c r="D142" s="54" t="str">
        <f t="shared" si="25"/>
        <v>Resale</v>
      </c>
      <c r="E142" s="19" t="str">
        <f t="shared" si="25"/>
        <v>PR-6-01-2100</v>
      </c>
      <c r="F142" s="19" t="str">
        <f t="shared" si="25"/>
        <v>% Installation Troubles reported within 30 Days</v>
      </c>
      <c r="G142" s="142" t="s">
        <v>180</v>
      </c>
      <c r="S142" s="404" t="str">
        <f>VLOOKUP(E142,AggregateResults!$J$135:$W$184,14,FALSE)</f>
        <v>LIB</v>
      </c>
    </row>
    <row r="143" spans="1:19" ht="15">
      <c r="A143" s="54" t="str">
        <f>AggregateResults!$A$6</f>
        <v>&lt;month&gt;</v>
      </c>
      <c r="B143" s="21" t="str">
        <f>AggregateResults!$B$6</f>
        <v>&lt;state&gt;</v>
      </c>
      <c r="C143" s="21" t="s">
        <v>0</v>
      </c>
      <c r="D143" s="54" t="str">
        <f t="shared" si="25"/>
        <v>Resale</v>
      </c>
      <c r="E143" s="19" t="str">
        <f t="shared" si="25"/>
        <v>PR-6-01-2100</v>
      </c>
      <c r="F143" s="19" t="str">
        <f t="shared" si="25"/>
        <v>% Installation Troubles reported within 30 Days</v>
      </c>
      <c r="G143" s="142" t="s">
        <v>181</v>
      </c>
      <c r="S143" s="404" t="str">
        <f>VLOOKUP(E143,AggregateResults!$J$135:$W$184,14,FALSE)</f>
        <v>LIB</v>
      </c>
    </row>
    <row r="144" spans="1:19" ht="15.75" thickBot="1">
      <c r="A144" s="295" t="str">
        <f>AggregateResults!$A$6</f>
        <v>&lt;month&gt;</v>
      </c>
      <c r="B144" s="296" t="str">
        <f>AggregateResults!$B$6</f>
        <v>&lt;state&gt;</v>
      </c>
      <c r="C144" s="296" t="s">
        <v>0</v>
      </c>
      <c r="D144" s="295" t="str">
        <f t="shared" si="25"/>
        <v>Resale</v>
      </c>
      <c r="E144" s="297" t="str">
        <f t="shared" si="25"/>
        <v>PR-6-01-2100</v>
      </c>
      <c r="F144" s="297" t="str">
        <f t="shared" si="25"/>
        <v>% Installation Troubles reported within 30 Days</v>
      </c>
      <c r="G144" s="298" t="s">
        <v>32</v>
      </c>
      <c r="H144" s="438"/>
      <c r="I144" s="298"/>
      <c r="J144" s="298"/>
      <c r="K144" s="298"/>
      <c r="L144" s="298"/>
      <c r="M144" s="438"/>
      <c r="N144" s="439"/>
      <c r="O144" s="439"/>
      <c r="P144" s="440"/>
      <c r="Q144" s="440"/>
      <c r="R144" s="441"/>
      <c r="S144" s="404" t="str">
        <f>VLOOKUP(E144,AggregateResults!$J$135:$W$184,14,FALSE)</f>
        <v>LIB</v>
      </c>
    </row>
    <row r="145" spans="1:19" ht="15">
      <c r="A145" s="54" t="str">
        <f>AggregateResults!$A$6</f>
        <v>&lt;month&gt;</v>
      </c>
      <c r="B145" s="21" t="str">
        <f>AggregateResults!$B$6</f>
        <v>&lt;state&gt;</v>
      </c>
      <c r="C145" s="21" t="s">
        <v>0</v>
      </c>
      <c r="D145" s="54" t="str">
        <f>AggregateResults!E161</f>
        <v>Trunks</v>
      </c>
      <c r="E145" s="19" t="str">
        <f>AggregateResults!J155</f>
        <v>MR-3-01-2110</v>
      </c>
      <c r="F145" s="19" t="str">
        <f>AggregateResults!K155</f>
        <v>% Missed Repair Appointment - Loop</v>
      </c>
      <c r="G145" s="144" t="s">
        <v>129</v>
      </c>
      <c r="S145" s="404" t="str">
        <f>VLOOKUP(E145,AggregateResults!$J$135:$W$184,14,FALSE)</f>
        <v>LIB</v>
      </c>
    </row>
    <row r="146" spans="1:19" ht="15">
      <c r="A146" s="54" t="str">
        <f>AggregateResults!$A$6</f>
        <v>&lt;month&gt;</v>
      </c>
      <c r="B146" s="21" t="str">
        <f>AggregateResults!$B$6</f>
        <v>&lt;state&gt;</v>
      </c>
      <c r="C146" s="21" t="s">
        <v>0</v>
      </c>
      <c r="D146" s="54" t="str">
        <f aca="true" t="shared" si="26" ref="D146:D151">D145</f>
        <v>Trunks</v>
      </c>
      <c r="E146" s="19" t="str">
        <f aca="true" t="shared" si="27" ref="E146:E151">E145</f>
        <v>MR-3-01-2110</v>
      </c>
      <c r="F146" s="19" t="str">
        <f aca="true" t="shared" si="28" ref="F146:F151">F145</f>
        <v>% Missed Repair Appointment - Loop</v>
      </c>
      <c r="G146" s="142" t="s">
        <v>130</v>
      </c>
      <c r="S146" s="404" t="str">
        <f>VLOOKUP(E146,AggregateResults!$J$135:$W$184,14,FALSE)</f>
        <v>LIB</v>
      </c>
    </row>
    <row r="147" spans="1:19" ht="15">
      <c r="A147" s="54" t="str">
        <f>AggregateResults!$A$6</f>
        <v>&lt;month&gt;</v>
      </c>
      <c r="B147" s="21" t="str">
        <f>AggregateResults!$B$6</f>
        <v>&lt;state&gt;</v>
      </c>
      <c r="C147" s="21" t="s">
        <v>0</v>
      </c>
      <c r="D147" s="54" t="str">
        <f t="shared" si="26"/>
        <v>Trunks</v>
      </c>
      <c r="E147" s="19" t="str">
        <f t="shared" si="27"/>
        <v>MR-3-01-2110</v>
      </c>
      <c r="F147" s="19" t="str">
        <f t="shared" si="28"/>
        <v>% Missed Repair Appointment - Loop</v>
      </c>
      <c r="G147" s="142" t="s">
        <v>131</v>
      </c>
      <c r="S147" s="404" t="str">
        <f>VLOOKUP(E147,AggregateResults!$J$135:$W$184,14,FALSE)</f>
        <v>LIB</v>
      </c>
    </row>
    <row r="148" spans="1:19" ht="15">
      <c r="A148" s="54" t="str">
        <f>AggregateResults!$A$6</f>
        <v>&lt;month&gt;</v>
      </c>
      <c r="B148" s="21" t="str">
        <f>AggregateResults!$B$6</f>
        <v>&lt;state&gt;</v>
      </c>
      <c r="C148" s="21" t="s">
        <v>0</v>
      </c>
      <c r="D148" s="54" t="str">
        <f t="shared" si="26"/>
        <v>Trunks</v>
      </c>
      <c r="E148" s="19" t="str">
        <f t="shared" si="27"/>
        <v>MR-3-01-2110</v>
      </c>
      <c r="F148" s="19" t="str">
        <f t="shared" si="28"/>
        <v>% Missed Repair Appointment - Loop</v>
      </c>
      <c r="G148" s="142" t="s">
        <v>179</v>
      </c>
      <c r="S148" s="404" t="str">
        <f>VLOOKUP(E148,AggregateResults!$J$135:$W$184,14,FALSE)</f>
        <v>LIB</v>
      </c>
    </row>
    <row r="149" spans="1:19" ht="15">
      <c r="A149" s="54" t="str">
        <f>AggregateResults!$A$6</f>
        <v>&lt;month&gt;</v>
      </c>
      <c r="B149" s="21" t="str">
        <f>AggregateResults!$B$6</f>
        <v>&lt;state&gt;</v>
      </c>
      <c r="C149" s="21" t="s">
        <v>0</v>
      </c>
      <c r="D149" s="54" t="str">
        <f t="shared" si="26"/>
        <v>Trunks</v>
      </c>
      <c r="E149" s="19" t="str">
        <f t="shared" si="27"/>
        <v>MR-3-01-2110</v>
      </c>
      <c r="F149" s="19" t="str">
        <f t="shared" si="28"/>
        <v>% Missed Repair Appointment - Loop</v>
      </c>
      <c r="G149" s="142" t="s">
        <v>180</v>
      </c>
      <c r="S149" s="404" t="str">
        <f>VLOOKUP(E149,AggregateResults!$J$135:$W$184,14,FALSE)</f>
        <v>LIB</v>
      </c>
    </row>
    <row r="150" spans="1:19" ht="15">
      <c r="A150" s="54" t="str">
        <f>AggregateResults!$A$6</f>
        <v>&lt;month&gt;</v>
      </c>
      <c r="B150" s="21" t="str">
        <f>AggregateResults!$B$6</f>
        <v>&lt;state&gt;</v>
      </c>
      <c r="C150" s="21" t="s">
        <v>0</v>
      </c>
      <c r="D150" s="54" t="str">
        <f t="shared" si="26"/>
        <v>Trunks</v>
      </c>
      <c r="E150" s="19" t="str">
        <f t="shared" si="27"/>
        <v>MR-3-01-2110</v>
      </c>
      <c r="F150" s="19" t="str">
        <f t="shared" si="28"/>
        <v>% Missed Repair Appointment - Loop</v>
      </c>
      <c r="G150" s="142" t="s">
        <v>181</v>
      </c>
      <c r="S150" s="404" t="str">
        <f>VLOOKUP(E150,AggregateResults!$J$135:$W$184,14,FALSE)</f>
        <v>LIB</v>
      </c>
    </row>
    <row r="151" spans="1:19" ht="15.75" thickBot="1">
      <c r="A151" s="295" t="str">
        <f>AggregateResults!$A$6</f>
        <v>&lt;month&gt;</v>
      </c>
      <c r="B151" s="296" t="str">
        <f>AggregateResults!$B$6</f>
        <v>&lt;state&gt;</v>
      </c>
      <c r="C151" s="296" t="s">
        <v>0</v>
      </c>
      <c r="D151" s="295" t="str">
        <f t="shared" si="26"/>
        <v>Trunks</v>
      </c>
      <c r="E151" s="297" t="str">
        <f t="shared" si="27"/>
        <v>MR-3-01-2110</v>
      </c>
      <c r="F151" s="297" t="str">
        <f t="shared" si="28"/>
        <v>% Missed Repair Appointment - Loop</v>
      </c>
      <c r="G151" s="298" t="s">
        <v>32</v>
      </c>
      <c r="H151" s="438"/>
      <c r="I151" s="298"/>
      <c r="J151" s="298"/>
      <c r="K151" s="298"/>
      <c r="L151" s="298"/>
      <c r="M151" s="438"/>
      <c r="N151" s="439"/>
      <c r="O151" s="439"/>
      <c r="P151" s="440"/>
      <c r="Q151" s="440"/>
      <c r="R151" s="441"/>
      <c r="S151" s="404" t="str">
        <f>VLOOKUP(E151,AggregateResults!$J$135:$W$184,14,FALSE)</f>
        <v>LIB</v>
      </c>
    </row>
    <row r="152" spans="1:19" ht="15">
      <c r="A152" s="54" t="str">
        <f>AggregateResults!$A$6</f>
        <v>&lt;month&gt;</v>
      </c>
      <c r="B152" s="21" t="str">
        <f>AggregateResults!$B$6</f>
        <v>&lt;state&gt;</v>
      </c>
      <c r="C152" s="21" t="s">
        <v>0</v>
      </c>
      <c r="D152" s="54" t="str">
        <f>AggregateResults!E168</f>
        <v>Specials</v>
      </c>
      <c r="E152" s="19" t="str">
        <f>AggregateResults!J156</f>
        <v>MR-3-01-2120</v>
      </c>
      <c r="F152" s="19" t="str">
        <f>AggregateResults!K156</f>
        <v>% Missed Repair Appointment - Loop</v>
      </c>
      <c r="G152" s="144" t="s">
        <v>129</v>
      </c>
      <c r="S152" s="404" t="str">
        <f>VLOOKUP(E152,AggregateResults!$J$135:$W$184,14,FALSE)</f>
        <v>LIB</v>
      </c>
    </row>
    <row r="153" spans="1:19" ht="15">
      <c r="A153" s="54" t="str">
        <f>AggregateResults!$A$6</f>
        <v>&lt;month&gt;</v>
      </c>
      <c r="B153" s="21" t="str">
        <f>AggregateResults!$B$6</f>
        <v>&lt;state&gt;</v>
      </c>
      <c r="C153" s="21" t="s">
        <v>0</v>
      </c>
      <c r="D153" s="54" t="str">
        <f aca="true" t="shared" si="29" ref="D153:D158">D152</f>
        <v>Specials</v>
      </c>
      <c r="E153" s="19" t="str">
        <f aca="true" t="shared" si="30" ref="E153:E158">E152</f>
        <v>MR-3-01-2120</v>
      </c>
      <c r="F153" s="19" t="str">
        <f aca="true" t="shared" si="31" ref="F153:F158">F152</f>
        <v>% Missed Repair Appointment - Loop</v>
      </c>
      <c r="G153" s="142" t="s">
        <v>130</v>
      </c>
      <c r="S153" s="404" t="str">
        <f>VLOOKUP(E153,AggregateResults!$J$135:$W$184,14,FALSE)</f>
        <v>LIB</v>
      </c>
    </row>
    <row r="154" spans="1:19" ht="15">
      <c r="A154" s="54" t="str">
        <f>AggregateResults!$A$6</f>
        <v>&lt;month&gt;</v>
      </c>
      <c r="B154" s="21" t="str">
        <f>AggregateResults!$B$6</f>
        <v>&lt;state&gt;</v>
      </c>
      <c r="C154" s="21" t="s">
        <v>0</v>
      </c>
      <c r="D154" s="54" t="str">
        <f t="shared" si="29"/>
        <v>Specials</v>
      </c>
      <c r="E154" s="19" t="str">
        <f t="shared" si="30"/>
        <v>MR-3-01-2120</v>
      </c>
      <c r="F154" s="19" t="str">
        <f t="shared" si="31"/>
        <v>% Missed Repair Appointment - Loop</v>
      </c>
      <c r="G154" s="142" t="s">
        <v>131</v>
      </c>
      <c r="S154" s="404" t="str">
        <f>VLOOKUP(E154,AggregateResults!$J$135:$W$184,14,FALSE)</f>
        <v>LIB</v>
      </c>
    </row>
    <row r="155" spans="1:19" ht="15">
      <c r="A155" s="54" t="str">
        <f>AggregateResults!$A$6</f>
        <v>&lt;month&gt;</v>
      </c>
      <c r="B155" s="21" t="str">
        <f>AggregateResults!$B$6</f>
        <v>&lt;state&gt;</v>
      </c>
      <c r="C155" s="21" t="s">
        <v>0</v>
      </c>
      <c r="D155" s="54" t="str">
        <f t="shared" si="29"/>
        <v>Specials</v>
      </c>
      <c r="E155" s="19" t="str">
        <f t="shared" si="30"/>
        <v>MR-3-01-2120</v>
      </c>
      <c r="F155" s="19" t="str">
        <f t="shared" si="31"/>
        <v>% Missed Repair Appointment - Loop</v>
      </c>
      <c r="G155" s="142" t="s">
        <v>179</v>
      </c>
      <c r="S155" s="404" t="str">
        <f>VLOOKUP(E155,AggregateResults!$J$135:$W$184,14,FALSE)</f>
        <v>LIB</v>
      </c>
    </row>
    <row r="156" spans="1:19" ht="15">
      <c r="A156" s="54" t="str">
        <f>AggregateResults!$A$6</f>
        <v>&lt;month&gt;</v>
      </c>
      <c r="B156" s="21" t="str">
        <f>AggregateResults!$B$6</f>
        <v>&lt;state&gt;</v>
      </c>
      <c r="C156" s="21" t="s">
        <v>0</v>
      </c>
      <c r="D156" s="54" t="str">
        <f t="shared" si="29"/>
        <v>Specials</v>
      </c>
      <c r="E156" s="19" t="str">
        <f t="shared" si="30"/>
        <v>MR-3-01-2120</v>
      </c>
      <c r="F156" s="19" t="str">
        <f t="shared" si="31"/>
        <v>% Missed Repair Appointment - Loop</v>
      </c>
      <c r="G156" s="142" t="s">
        <v>180</v>
      </c>
      <c r="S156" s="404" t="str">
        <f>VLOOKUP(E156,AggregateResults!$J$135:$W$184,14,FALSE)</f>
        <v>LIB</v>
      </c>
    </row>
    <row r="157" spans="1:19" ht="15">
      <c r="A157" s="54" t="str">
        <f>AggregateResults!$A$6</f>
        <v>&lt;month&gt;</v>
      </c>
      <c r="B157" s="21" t="str">
        <f>AggregateResults!$B$6</f>
        <v>&lt;state&gt;</v>
      </c>
      <c r="C157" s="21" t="s">
        <v>0</v>
      </c>
      <c r="D157" s="54" t="str">
        <f t="shared" si="29"/>
        <v>Specials</v>
      </c>
      <c r="E157" s="19" t="str">
        <f t="shared" si="30"/>
        <v>MR-3-01-2120</v>
      </c>
      <c r="F157" s="19" t="str">
        <f t="shared" si="31"/>
        <v>% Missed Repair Appointment - Loop</v>
      </c>
      <c r="G157" s="142" t="s">
        <v>181</v>
      </c>
      <c r="S157" s="404" t="str">
        <f>VLOOKUP(E157,AggregateResults!$J$135:$W$184,14,FALSE)</f>
        <v>LIB</v>
      </c>
    </row>
    <row r="158" spans="1:19" ht="15.75" thickBot="1">
      <c r="A158" s="295" t="str">
        <f>AggregateResults!$A$6</f>
        <v>&lt;month&gt;</v>
      </c>
      <c r="B158" s="296" t="str">
        <f>AggregateResults!$B$6</f>
        <v>&lt;state&gt;</v>
      </c>
      <c r="C158" s="296" t="s">
        <v>0</v>
      </c>
      <c r="D158" s="295" t="str">
        <f t="shared" si="29"/>
        <v>Specials</v>
      </c>
      <c r="E158" s="297" t="str">
        <f t="shared" si="30"/>
        <v>MR-3-01-2120</v>
      </c>
      <c r="F158" s="297" t="str">
        <f t="shared" si="31"/>
        <v>% Missed Repair Appointment - Loop</v>
      </c>
      <c r="G158" s="298" t="s">
        <v>32</v>
      </c>
      <c r="H158" s="438"/>
      <c r="I158" s="298"/>
      <c r="J158" s="298"/>
      <c r="K158" s="298"/>
      <c r="L158" s="298"/>
      <c r="M158" s="438"/>
      <c r="N158" s="439"/>
      <c r="O158" s="439"/>
      <c r="P158" s="440"/>
      <c r="Q158" s="440"/>
      <c r="R158" s="441"/>
      <c r="S158" s="404" t="str">
        <f>VLOOKUP(E158,AggregateResults!$J$135:$W$184,14,FALSE)</f>
        <v>LIB</v>
      </c>
    </row>
    <row r="159" spans="1:19" ht="15">
      <c r="A159" s="54" t="str">
        <f>AggregateResults!$A$6</f>
        <v>&lt;month&gt;</v>
      </c>
      <c r="B159" s="21" t="str">
        <f>AggregateResults!$B$6</f>
        <v>&lt;state&gt;</v>
      </c>
      <c r="C159" s="21" t="s">
        <v>0</v>
      </c>
      <c r="D159" s="54" t="str">
        <f>AggregateResults!E157</f>
        <v>Resale</v>
      </c>
      <c r="E159" s="19" t="str">
        <f>AggregateResults!J157</f>
        <v>MR-4-08-2110</v>
      </c>
      <c r="F159" s="19" t="str">
        <f>AggregateResults!K157</f>
        <v>% Out of Service &gt; 24 Hours</v>
      </c>
      <c r="G159" s="144" t="s">
        <v>129</v>
      </c>
      <c r="S159" s="404" t="str">
        <f>VLOOKUP(E159,AggregateResults!$J$135:$W$184,14,FALSE)</f>
        <v>LIB</v>
      </c>
    </row>
    <row r="160" spans="1:19" ht="15">
      <c r="A160" s="54" t="str">
        <f>AggregateResults!$A$6</f>
        <v>&lt;month&gt;</v>
      </c>
      <c r="B160" s="21" t="str">
        <f>AggregateResults!$B$6</f>
        <v>&lt;state&gt;</v>
      </c>
      <c r="C160" s="21" t="s">
        <v>0</v>
      </c>
      <c r="D160" s="54" t="str">
        <f aca="true" t="shared" si="32" ref="D160:F165">D159</f>
        <v>Resale</v>
      </c>
      <c r="E160" s="19" t="str">
        <f t="shared" si="32"/>
        <v>MR-4-08-2110</v>
      </c>
      <c r="F160" s="19" t="str">
        <f t="shared" si="32"/>
        <v>% Out of Service &gt; 24 Hours</v>
      </c>
      <c r="G160" s="142" t="s">
        <v>130</v>
      </c>
      <c r="S160" s="404" t="str">
        <f>VLOOKUP(E160,AggregateResults!$J$135:$W$184,14,FALSE)</f>
        <v>LIB</v>
      </c>
    </row>
    <row r="161" spans="1:19" ht="15">
      <c r="A161" s="54" t="str">
        <f>AggregateResults!$A$6</f>
        <v>&lt;month&gt;</v>
      </c>
      <c r="B161" s="21" t="str">
        <f>AggregateResults!$B$6</f>
        <v>&lt;state&gt;</v>
      </c>
      <c r="C161" s="21" t="s">
        <v>0</v>
      </c>
      <c r="D161" s="54" t="str">
        <f t="shared" si="32"/>
        <v>Resale</v>
      </c>
      <c r="E161" s="19" t="str">
        <f t="shared" si="32"/>
        <v>MR-4-08-2110</v>
      </c>
      <c r="F161" s="19" t="str">
        <f t="shared" si="32"/>
        <v>% Out of Service &gt; 24 Hours</v>
      </c>
      <c r="G161" s="142" t="s">
        <v>131</v>
      </c>
      <c r="S161" s="404" t="str">
        <f>VLOOKUP(E161,AggregateResults!$J$135:$W$184,14,FALSE)</f>
        <v>LIB</v>
      </c>
    </row>
    <row r="162" spans="1:19" ht="15">
      <c r="A162" s="54" t="str">
        <f>AggregateResults!$A$6</f>
        <v>&lt;month&gt;</v>
      </c>
      <c r="B162" s="21" t="str">
        <f>AggregateResults!$B$6</f>
        <v>&lt;state&gt;</v>
      </c>
      <c r="C162" s="21" t="s">
        <v>0</v>
      </c>
      <c r="D162" s="54" t="str">
        <f t="shared" si="32"/>
        <v>Resale</v>
      </c>
      <c r="E162" s="19" t="str">
        <f t="shared" si="32"/>
        <v>MR-4-08-2110</v>
      </c>
      <c r="F162" s="19" t="str">
        <f t="shared" si="32"/>
        <v>% Out of Service &gt; 24 Hours</v>
      </c>
      <c r="G162" s="142" t="s">
        <v>179</v>
      </c>
      <c r="S162" s="404" t="str">
        <f>VLOOKUP(E162,AggregateResults!$J$135:$W$184,14,FALSE)</f>
        <v>LIB</v>
      </c>
    </row>
    <row r="163" spans="1:19" ht="15">
      <c r="A163" s="54" t="str">
        <f>AggregateResults!$A$6</f>
        <v>&lt;month&gt;</v>
      </c>
      <c r="B163" s="21" t="str">
        <f>AggregateResults!$B$6</f>
        <v>&lt;state&gt;</v>
      </c>
      <c r="C163" s="21" t="s">
        <v>0</v>
      </c>
      <c r="D163" s="54" t="str">
        <f t="shared" si="32"/>
        <v>Resale</v>
      </c>
      <c r="E163" s="19" t="str">
        <f t="shared" si="32"/>
        <v>MR-4-08-2110</v>
      </c>
      <c r="F163" s="19" t="str">
        <f t="shared" si="32"/>
        <v>% Out of Service &gt; 24 Hours</v>
      </c>
      <c r="G163" s="142" t="s">
        <v>180</v>
      </c>
      <c r="S163" s="404" t="str">
        <f>VLOOKUP(E163,AggregateResults!$J$135:$W$184,14,FALSE)</f>
        <v>LIB</v>
      </c>
    </row>
    <row r="164" spans="1:19" ht="15">
      <c r="A164" s="54" t="str">
        <f>AggregateResults!$A$6</f>
        <v>&lt;month&gt;</v>
      </c>
      <c r="B164" s="21" t="str">
        <f>AggregateResults!$B$6</f>
        <v>&lt;state&gt;</v>
      </c>
      <c r="C164" s="21" t="s">
        <v>0</v>
      </c>
      <c r="D164" s="54" t="str">
        <f t="shared" si="32"/>
        <v>Resale</v>
      </c>
      <c r="E164" s="19" t="str">
        <f t="shared" si="32"/>
        <v>MR-4-08-2110</v>
      </c>
      <c r="F164" s="19" t="str">
        <f t="shared" si="32"/>
        <v>% Out of Service &gt; 24 Hours</v>
      </c>
      <c r="G164" s="142" t="s">
        <v>181</v>
      </c>
      <c r="S164" s="404" t="str">
        <f>VLOOKUP(E164,AggregateResults!$J$135:$W$184,14,FALSE)</f>
        <v>LIB</v>
      </c>
    </row>
    <row r="165" spans="1:19" ht="15.75" thickBot="1">
      <c r="A165" s="295" t="str">
        <f>AggregateResults!$A$6</f>
        <v>&lt;month&gt;</v>
      </c>
      <c r="B165" s="296" t="str">
        <f>AggregateResults!$B$6</f>
        <v>&lt;state&gt;</v>
      </c>
      <c r="C165" s="296" t="s">
        <v>0</v>
      </c>
      <c r="D165" s="295" t="str">
        <f t="shared" si="32"/>
        <v>Resale</v>
      </c>
      <c r="E165" s="297" t="str">
        <f t="shared" si="32"/>
        <v>MR-4-08-2110</v>
      </c>
      <c r="F165" s="297" t="str">
        <f t="shared" si="32"/>
        <v>% Out of Service &gt; 24 Hours</v>
      </c>
      <c r="G165" s="298" t="s">
        <v>32</v>
      </c>
      <c r="H165" s="438"/>
      <c r="I165" s="298"/>
      <c r="J165" s="298"/>
      <c r="K165" s="298"/>
      <c r="L165" s="298"/>
      <c r="M165" s="438"/>
      <c r="N165" s="439"/>
      <c r="O165" s="439"/>
      <c r="P165" s="440"/>
      <c r="Q165" s="440"/>
      <c r="R165" s="441"/>
      <c r="S165" s="404" t="str">
        <f>VLOOKUP(E165,AggregateResults!$J$135:$W$184,14,FALSE)</f>
        <v>LIB</v>
      </c>
    </row>
    <row r="166" spans="1:19" ht="15">
      <c r="A166" s="54" t="str">
        <f>AggregateResults!$A$6</f>
        <v>&lt;month&gt;</v>
      </c>
      <c r="B166" s="21" t="str">
        <f>AggregateResults!$B$6</f>
        <v>&lt;state&gt;</v>
      </c>
      <c r="C166" s="21" t="s">
        <v>0</v>
      </c>
      <c r="D166" s="54" t="str">
        <f>AggregateResults!E158</f>
        <v>Resale</v>
      </c>
      <c r="E166" s="19" t="str">
        <f>AggregateResults!J158</f>
        <v>MR-4-08-2120</v>
      </c>
      <c r="F166" s="19" t="str">
        <f>AggregateResults!K158</f>
        <v>% Out of Service &gt; 24 Hours</v>
      </c>
      <c r="G166" s="144" t="s">
        <v>129</v>
      </c>
      <c r="S166" s="404" t="str">
        <f>VLOOKUP(E166,AggregateResults!$J$135:$W$184,14,FALSE)</f>
        <v>LIB</v>
      </c>
    </row>
    <row r="167" spans="1:19" ht="15">
      <c r="A167" s="54" t="str">
        <f>AggregateResults!$A$6</f>
        <v>&lt;month&gt;</v>
      </c>
      <c r="B167" s="21" t="str">
        <f>AggregateResults!$B$6</f>
        <v>&lt;state&gt;</v>
      </c>
      <c r="C167" s="21" t="s">
        <v>0</v>
      </c>
      <c r="D167" s="54" t="str">
        <f aca="true" t="shared" si="33" ref="D167:F172">D166</f>
        <v>Resale</v>
      </c>
      <c r="E167" s="19" t="str">
        <f t="shared" si="33"/>
        <v>MR-4-08-2120</v>
      </c>
      <c r="F167" s="19" t="str">
        <f t="shared" si="33"/>
        <v>% Out of Service &gt; 24 Hours</v>
      </c>
      <c r="G167" s="142" t="s">
        <v>130</v>
      </c>
      <c r="S167" s="404" t="str">
        <f>VLOOKUP(E167,AggregateResults!$J$135:$W$184,14,FALSE)</f>
        <v>LIB</v>
      </c>
    </row>
    <row r="168" spans="1:19" ht="15">
      <c r="A168" s="54" t="str">
        <f>AggregateResults!$A$6</f>
        <v>&lt;month&gt;</v>
      </c>
      <c r="B168" s="21" t="str">
        <f>AggregateResults!$B$6</f>
        <v>&lt;state&gt;</v>
      </c>
      <c r="C168" s="21" t="s">
        <v>0</v>
      </c>
      <c r="D168" s="54" t="str">
        <f t="shared" si="33"/>
        <v>Resale</v>
      </c>
      <c r="E168" s="19" t="str">
        <f t="shared" si="33"/>
        <v>MR-4-08-2120</v>
      </c>
      <c r="F168" s="19" t="str">
        <f t="shared" si="33"/>
        <v>% Out of Service &gt; 24 Hours</v>
      </c>
      <c r="G168" s="142" t="s">
        <v>131</v>
      </c>
      <c r="S168" s="404" t="str">
        <f>VLOOKUP(E168,AggregateResults!$J$135:$W$184,14,FALSE)</f>
        <v>LIB</v>
      </c>
    </row>
    <row r="169" spans="1:19" ht="15">
      <c r="A169" s="54" t="str">
        <f>AggregateResults!$A$6</f>
        <v>&lt;month&gt;</v>
      </c>
      <c r="B169" s="21" t="str">
        <f>AggregateResults!$B$6</f>
        <v>&lt;state&gt;</v>
      </c>
      <c r="C169" s="21" t="s">
        <v>0</v>
      </c>
      <c r="D169" s="54" t="str">
        <f t="shared" si="33"/>
        <v>Resale</v>
      </c>
      <c r="E169" s="19" t="str">
        <f t="shared" si="33"/>
        <v>MR-4-08-2120</v>
      </c>
      <c r="F169" s="19" t="str">
        <f t="shared" si="33"/>
        <v>% Out of Service &gt; 24 Hours</v>
      </c>
      <c r="G169" s="142" t="s">
        <v>179</v>
      </c>
      <c r="S169" s="404" t="str">
        <f>VLOOKUP(E169,AggregateResults!$J$135:$W$184,14,FALSE)</f>
        <v>LIB</v>
      </c>
    </row>
    <row r="170" spans="1:19" ht="15">
      <c r="A170" s="54" t="str">
        <f>AggregateResults!$A$6</f>
        <v>&lt;month&gt;</v>
      </c>
      <c r="B170" s="21" t="str">
        <f>AggregateResults!$B$6</f>
        <v>&lt;state&gt;</v>
      </c>
      <c r="C170" s="21" t="s">
        <v>0</v>
      </c>
      <c r="D170" s="54" t="str">
        <f t="shared" si="33"/>
        <v>Resale</v>
      </c>
      <c r="E170" s="19" t="str">
        <f t="shared" si="33"/>
        <v>MR-4-08-2120</v>
      </c>
      <c r="F170" s="19" t="str">
        <f t="shared" si="33"/>
        <v>% Out of Service &gt; 24 Hours</v>
      </c>
      <c r="G170" s="142" t="s">
        <v>180</v>
      </c>
      <c r="S170" s="404" t="str">
        <f>VLOOKUP(E170,AggregateResults!$J$135:$W$184,14,FALSE)</f>
        <v>LIB</v>
      </c>
    </row>
    <row r="171" spans="1:19" ht="15">
      <c r="A171" s="54" t="str">
        <f>AggregateResults!$A$6</f>
        <v>&lt;month&gt;</v>
      </c>
      <c r="B171" s="21" t="str">
        <f>AggregateResults!$B$6</f>
        <v>&lt;state&gt;</v>
      </c>
      <c r="C171" s="21" t="s">
        <v>0</v>
      </c>
      <c r="D171" s="54" t="str">
        <f t="shared" si="33"/>
        <v>Resale</v>
      </c>
      <c r="E171" s="19" t="str">
        <f t="shared" si="33"/>
        <v>MR-4-08-2120</v>
      </c>
      <c r="F171" s="19" t="str">
        <f t="shared" si="33"/>
        <v>% Out of Service &gt; 24 Hours</v>
      </c>
      <c r="G171" s="142" t="s">
        <v>181</v>
      </c>
      <c r="S171" s="404" t="str">
        <f>VLOOKUP(E171,AggregateResults!$J$135:$W$184,14,FALSE)</f>
        <v>LIB</v>
      </c>
    </row>
    <row r="172" spans="1:19" ht="15.75" thickBot="1">
      <c r="A172" s="295" t="str">
        <f>AggregateResults!$A$6</f>
        <v>&lt;month&gt;</v>
      </c>
      <c r="B172" s="296" t="str">
        <f>AggregateResults!$B$6</f>
        <v>&lt;state&gt;</v>
      </c>
      <c r="C172" s="296" t="s">
        <v>0</v>
      </c>
      <c r="D172" s="295" t="str">
        <f t="shared" si="33"/>
        <v>Resale</v>
      </c>
      <c r="E172" s="297" t="str">
        <f t="shared" si="33"/>
        <v>MR-4-08-2120</v>
      </c>
      <c r="F172" s="297" t="str">
        <f t="shared" si="33"/>
        <v>% Out of Service &gt; 24 Hours</v>
      </c>
      <c r="G172" s="298" t="s">
        <v>32</v>
      </c>
      <c r="H172" s="438"/>
      <c r="I172" s="298"/>
      <c r="J172" s="298"/>
      <c r="K172" s="298"/>
      <c r="L172" s="298"/>
      <c r="M172" s="438"/>
      <c r="N172" s="439"/>
      <c r="O172" s="439"/>
      <c r="P172" s="440"/>
      <c r="Q172" s="440"/>
      <c r="R172" s="441"/>
      <c r="S172" s="404" t="str">
        <f>VLOOKUP(E172,AggregateResults!$J$135:$W$184,14,FALSE)</f>
        <v>LIB</v>
      </c>
    </row>
    <row r="173" spans="1:7" ht="15">
      <c r="A173" s="54" t="str">
        <f>AggregateResults!$A$6</f>
        <v>&lt;month&gt;</v>
      </c>
      <c r="B173" s="21" t="str">
        <f>AggregateResults!$B$6</f>
        <v>&lt;state&gt;</v>
      </c>
      <c r="C173" s="21" t="s">
        <v>0</v>
      </c>
      <c r="D173" s="54" t="str">
        <f>AggregateResults!E159</f>
        <v>Trunks</v>
      </c>
      <c r="E173" s="19" t="str">
        <f>AggregateResults!J159</f>
        <v>OR-1-12-5020</v>
      </c>
      <c r="F173" s="19" t="str">
        <f>AggregateResults!K159</f>
        <v>% On Time FOC</v>
      </c>
      <c r="G173" s="144" t="s">
        <v>129</v>
      </c>
    </row>
    <row r="174" spans="1:7" ht="15">
      <c r="A174" s="54" t="str">
        <f>AggregateResults!$A$6</f>
        <v>&lt;month&gt;</v>
      </c>
      <c r="B174" s="21" t="str">
        <f>AggregateResults!$B$6</f>
        <v>&lt;state&gt;</v>
      </c>
      <c r="C174" s="21" t="s">
        <v>0</v>
      </c>
      <c r="D174" s="54" t="str">
        <f aca="true" t="shared" si="34" ref="D174:F179">D173</f>
        <v>Trunks</v>
      </c>
      <c r="E174" s="19" t="str">
        <f t="shared" si="34"/>
        <v>OR-1-12-5020</v>
      </c>
      <c r="F174" s="19" t="str">
        <f t="shared" si="34"/>
        <v>% On Time FOC</v>
      </c>
      <c r="G174" s="142" t="s">
        <v>130</v>
      </c>
    </row>
    <row r="175" spans="1:7" ht="15">
      <c r="A175" s="54" t="str">
        <f>AggregateResults!$A$6</f>
        <v>&lt;month&gt;</v>
      </c>
      <c r="B175" s="21" t="str">
        <f>AggregateResults!$B$6</f>
        <v>&lt;state&gt;</v>
      </c>
      <c r="C175" s="21" t="s">
        <v>0</v>
      </c>
      <c r="D175" s="54" t="str">
        <f t="shared" si="34"/>
        <v>Trunks</v>
      </c>
      <c r="E175" s="19" t="str">
        <f t="shared" si="34"/>
        <v>OR-1-12-5020</v>
      </c>
      <c r="F175" s="19" t="str">
        <f t="shared" si="34"/>
        <v>% On Time FOC</v>
      </c>
      <c r="G175" s="142" t="s">
        <v>131</v>
      </c>
    </row>
    <row r="176" spans="1:7" ht="15">
      <c r="A176" s="54" t="str">
        <f>AggregateResults!$A$6</f>
        <v>&lt;month&gt;</v>
      </c>
      <c r="B176" s="21" t="str">
        <f>AggregateResults!$B$6</f>
        <v>&lt;state&gt;</v>
      </c>
      <c r="C176" s="21" t="s">
        <v>0</v>
      </c>
      <c r="D176" s="54" t="str">
        <f t="shared" si="34"/>
        <v>Trunks</v>
      </c>
      <c r="E176" s="19" t="str">
        <f t="shared" si="34"/>
        <v>OR-1-12-5020</v>
      </c>
      <c r="F176" s="19" t="str">
        <f t="shared" si="34"/>
        <v>% On Time FOC</v>
      </c>
      <c r="G176" s="142" t="s">
        <v>179</v>
      </c>
    </row>
    <row r="177" spans="1:7" ht="15">
      <c r="A177" s="54" t="str">
        <f>AggregateResults!$A$6</f>
        <v>&lt;month&gt;</v>
      </c>
      <c r="B177" s="21" t="str">
        <f>AggregateResults!$B$6</f>
        <v>&lt;state&gt;</v>
      </c>
      <c r="C177" s="21" t="s">
        <v>0</v>
      </c>
      <c r="D177" s="54" t="str">
        <f t="shared" si="34"/>
        <v>Trunks</v>
      </c>
      <c r="E177" s="19" t="str">
        <f t="shared" si="34"/>
        <v>OR-1-12-5020</v>
      </c>
      <c r="F177" s="19" t="str">
        <f t="shared" si="34"/>
        <v>% On Time FOC</v>
      </c>
      <c r="G177" s="142" t="s">
        <v>180</v>
      </c>
    </row>
    <row r="178" spans="1:7" ht="15">
      <c r="A178" s="54" t="str">
        <f>AggregateResults!$A$6</f>
        <v>&lt;month&gt;</v>
      </c>
      <c r="B178" s="21" t="str">
        <f>AggregateResults!$B$6</f>
        <v>&lt;state&gt;</v>
      </c>
      <c r="C178" s="21" t="s">
        <v>0</v>
      </c>
      <c r="D178" s="54" t="str">
        <f t="shared" si="34"/>
        <v>Trunks</v>
      </c>
      <c r="E178" s="19" t="str">
        <f t="shared" si="34"/>
        <v>OR-1-12-5020</v>
      </c>
      <c r="F178" s="19" t="str">
        <f t="shared" si="34"/>
        <v>% On Time FOC</v>
      </c>
      <c r="G178" s="142" t="s">
        <v>181</v>
      </c>
    </row>
    <row r="179" spans="1:18" ht="15.75" thickBot="1">
      <c r="A179" s="295" t="str">
        <f>AggregateResults!$A$6</f>
        <v>&lt;month&gt;</v>
      </c>
      <c r="B179" s="296" t="str">
        <f>AggregateResults!$B$6</f>
        <v>&lt;state&gt;</v>
      </c>
      <c r="C179" s="296" t="s">
        <v>0</v>
      </c>
      <c r="D179" s="295" t="str">
        <f t="shared" si="34"/>
        <v>Trunks</v>
      </c>
      <c r="E179" s="297" t="str">
        <f t="shared" si="34"/>
        <v>OR-1-12-5020</v>
      </c>
      <c r="F179" s="297" t="str">
        <f t="shared" si="34"/>
        <v>% On Time FOC</v>
      </c>
      <c r="G179" s="298" t="s">
        <v>32</v>
      </c>
      <c r="H179" s="438"/>
      <c r="I179" s="298"/>
      <c r="J179" s="298"/>
      <c r="K179" s="298"/>
      <c r="L179" s="298"/>
      <c r="M179" s="438"/>
      <c r="N179" s="439"/>
      <c r="O179" s="439"/>
      <c r="P179" s="440"/>
      <c r="Q179" s="440"/>
      <c r="R179" s="441"/>
    </row>
    <row r="180" spans="1:7" ht="15">
      <c r="A180" s="54" t="str">
        <f>AggregateResults!$A$6</f>
        <v>&lt;month&gt;</v>
      </c>
      <c r="B180" s="21" t="str">
        <f>AggregateResults!$B$6</f>
        <v>&lt;state&gt;</v>
      </c>
      <c r="C180" s="21" t="s">
        <v>0</v>
      </c>
      <c r="D180" s="54" t="str">
        <f>AggregateResults!E160</f>
        <v>Trunks</v>
      </c>
      <c r="E180" s="19" t="str">
        <f>AggregateResults!J160</f>
        <v>OR-1-13-5000</v>
      </c>
      <c r="F180" s="19" t="str">
        <f>AggregateResults!K160</f>
        <v>% On Time Design Layout Record (DLR)</v>
      </c>
      <c r="G180" s="144" t="s">
        <v>129</v>
      </c>
    </row>
    <row r="181" spans="1:7" ht="15">
      <c r="A181" s="54" t="str">
        <f>AggregateResults!$A$6</f>
        <v>&lt;month&gt;</v>
      </c>
      <c r="B181" s="21" t="str">
        <f>AggregateResults!$B$6</f>
        <v>&lt;state&gt;</v>
      </c>
      <c r="C181" s="21" t="s">
        <v>0</v>
      </c>
      <c r="D181" s="54" t="str">
        <f aca="true" t="shared" si="35" ref="D181:F186">D180</f>
        <v>Trunks</v>
      </c>
      <c r="E181" s="19" t="str">
        <f t="shared" si="35"/>
        <v>OR-1-13-5000</v>
      </c>
      <c r="F181" s="19" t="str">
        <f t="shared" si="35"/>
        <v>% On Time Design Layout Record (DLR)</v>
      </c>
      <c r="G181" s="142" t="s">
        <v>130</v>
      </c>
    </row>
    <row r="182" spans="1:7" ht="15">
      <c r="A182" s="54" t="str">
        <f>AggregateResults!$A$6</f>
        <v>&lt;month&gt;</v>
      </c>
      <c r="B182" s="21" t="str">
        <f>AggregateResults!$B$6</f>
        <v>&lt;state&gt;</v>
      </c>
      <c r="C182" s="21" t="s">
        <v>0</v>
      </c>
      <c r="D182" s="54" t="str">
        <f t="shared" si="35"/>
        <v>Trunks</v>
      </c>
      <c r="E182" s="19" t="str">
        <f t="shared" si="35"/>
        <v>OR-1-13-5000</v>
      </c>
      <c r="F182" s="19" t="str">
        <f t="shared" si="35"/>
        <v>% On Time Design Layout Record (DLR)</v>
      </c>
      <c r="G182" s="142" t="s">
        <v>131</v>
      </c>
    </row>
    <row r="183" spans="1:7" ht="15">
      <c r="A183" s="54" t="str">
        <f>AggregateResults!$A$6</f>
        <v>&lt;month&gt;</v>
      </c>
      <c r="B183" s="21" t="str">
        <f>AggregateResults!$B$6</f>
        <v>&lt;state&gt;</v>
      </c>
      <c r="C183" s="21" t="s">
        <v>0</v>
      </c>
      <c r="D183" s="54" t="str">
        <f t="shared" si="35"/>
        <v>Trunks</v>
      </c>
      <c r="E183" s="19" t="str">
        <f t="shared" si="35"/>
        <v>OR-1-13-5000</v>
      </c>
      <c r="F183" s="19" t="str">
        <f t="shared" si="35"/>
        <v>% On Time Design Layout Record (DLR)</v>
      </c>
      <c r="G183" s="142" t="s">
        <v>179</v>
      </c>
    </row>
    <row r="184" spans="1:7" ht="15">
      <c r="A184" s="54" t="str">
        <f>AggregateResults!$A$6</f>
        <v>&lt;month&gt;</v>
      </c>
      <c r="B184" s="21" t="str">
        <f>AggregateResults!$B$6</f>
        <v>&lt;state&gt;</v>
      </c>
      <c r="C184" s="21" t="s">
        <v>0</v>
      </c>
      <c r="D184" s="54" t="str">
        <f t="shared" si="35"/>
        <v>Trunks</v>
      </c>
      <c r="E184" s="19" t="str">
        <f t="shared" si="35"/>
        <v>OR-1-13-5000</v>
      </c>
      <c r="F184" s="19" t="str">
        <f t="shared" si="35"/>
        <v>% On Time Design Layout Record (DLR)</v>
      </c>
      <c r="G184" s="142" t="s">
        <v>180</v>
      </c>
    </row>
    <row r="185" spans="1:7" ht="15">
      <c r="A185" s="54" t="str">
        <f>AggregateResults!$A$6</f>
        <v>&lt;month&gt;</v>
      </c>
      <c r="B185" s="21" t="str">
        <f>AggregateResults!$B$6</f>
        <v>&lt;state&gt;</v>
      </c>
      <c r="C185" s="21" t="s">
        <v>0</v>
      </c>
      <c r="D185" s="54" t="str">
        <f t="shared" si="35"/>
        <v>Trunks</v>
      </c>
      <c r="E185" s="19" t="str">
        <f t="shared" si="35"/>
        <v>OR-1-13-5000</v>
      </c>
      <c r="F185" s="19" t="str">
        <f t="shared" si="35"/>
        <v>% On Time Design Layout Record (DLR)</v>
      </c>
      <c r="G185" s="142" t="s">
        <v>181</v>
      </c>
    </row>
    <row r="186" spans="1:18" ht="15.75" thickBot="1">
      <c r="A186" s="295" t="str">
        <f>AggregateResults!$A$6</f>
        <v>&lt;month&gt;</v>
      </c>
      <c r="B186" s="296" t="str">
        <f>AggregateResults!$B$6</f>
        <v>&lt;state&gt;</v>
      </c>
      <c r="C186" s="296" t="s">
        <v>0</v>
      </c>
      <c r="D186" s="295" t="str">
        <f t="shared" si="35"/>
        <v>Trunks</v>
      </c>
      <c r="E186" s="297" t="str">
        <f t="shared" si="35"/>
        <v>OR-1-13-5000</v>
      </c>
      <c r="F186" s="297" t="str">
        <f t="shared" si="35"/>
        <v>% On Time Design Layout Record (DLR)</v>
      </c>
      <c r="G186" s="298" t="s">
        <v>32</v>
      </c>
      <c r="H186" s="438"/>
      <c r="I186" s="298"/>
      <c r="J186" s="298"/>
      <c r="K186" s="298"/>
      <c r="L186" s="298"/>
      <c r="M186" s="438"/>
      <c r="N186" s="439"/>
      <c r="O186" s="439"/>
      <c r="P186" s="440"/>
      <c r="Q186" s="440"/>
      <c r="R186" s="441"/>
    </row>
    <row r="187" spans="1:7" ht="15">
      <c r="A187" s="54" t="str">
        <f>AggregateResults!$A$6</f>
        <v>&lt;month&gt;</v>
      </c>
      <c r="B187" s="21" t="str">
        <f>AggregateResults!$B$6</f>
        <v>&lt;state&gt;</v>
      </c>
      <c r="C187" s="21" t="s">
        <v>0</v>
      </c>
      <c r="D187" s="54" t="str">
        <f>AggregateResults!E161</f>
        <v>Trunks</v>
      </c>
      <c r="E187" s="19" t="str">
        <f>AggregateResults!J161</f>
        <v>PR-4-07-3540</v>
      </c>
      <c r="F187" s="19" t="str">
        <f>AggregateResults!K161</f>
        <v>% On Time Performance - LNP Only</v>
      </c>
      <c r="G187" s="144" t="s">
        <v>129</v>
      </c>
    </row>
    <row r="188" spans="1:7" ht="15">
      <c r="A188" s="54" t="str">
        <f>AggregateResults!$A$6</f>
        <v>&lt;month&gt;</v>
      </c>
      <c r="B188" s="21" t="str">
        <f>AggregateResults!$B$6</f>
        <v>&lt;state&gt;</v>
      </c>
      <c r="C188" s="21" t="s">
        <v>0</v>
      </c>
      <c r="D188" s="54" t="str">
        <f aca="true" t="shared" si="36" ref="D188:F193">D187</f>
        <v>Trunks</v>
      </c>
      <c r="E188" s="19" t="str">
        <f t="shared" si="36"/>
        <v>PR-4-07-3540</v>
      </c>
      <c r="F188" s="19" t="str">
        <f t="shared" si="36"/>
        <v>% On Time Performance - LNP Only</v>
      </c>
      <c r="G188" s="142" t="s">
        <v>130</v>
      </c>
    </row>
    <row r="189" spans="1:7" ht="15">
      <c r="A189" s="54" t="str">
        <f>AggregateResults!$A$6</f>
        <v>&lt;month&gt;</v>
      </c>
      <c r="B189" s="21" t="str">
        <f>AggregateResults!$B$6</f>
        <v>&lt;state&gt;</v>
      </c>
      <c r="C189" s="21" t="s">
        <v>0</v>
      </c>
      <c r="D189" s="54" t="str">
        <f t="shared" si="36"/>
        <v>Trunks</v>
      </c>
      <c r="E189" s="19" t="str">
        <f t="shared" si="36"/>
        <v>PR-4-07-3540</v>
      </c>
      <c r="F189" s="19" t="str">
        <f t="shared" si="36"/>
        <v>% On Time Performance - LNP Only</v>
      </c>
      <c r="G189" s="142" t="s">
        <v>131</v>
      </c>
    </row>
    <row r="190" spans="1:7" ht="15">
      <c r="A190" s="54" t="str">
        <f>AggregateResults!$A$6</f>
        <v>&lt;month&gt;</v>
      </c>
      <c r="B190" s="21" t="str">
        <f>AggregateResults!$B$6</f>
        <v>&lt;state&gt;</v>
      </c>
      <c r="C190" s="21" t="s">
        <v>0</v>
      </c>
      <c r="D190" s="54" t="str">
        <f t="shared" si="36"/>
        <v>Trunks</v>
      </c>
      <c r="E190" s="19" t="str">
        <f t="shared" si="36"/>
        <v>PR-4-07-3540</v>
      </c>
      <c r="F190" s="19" t="str">
        <f t="shared" si="36"/>
        <v>% On Time Performance - LNP Only</v>
      </c>
      <c r="G190" s="142" t="s">
        <v>179</v>
      </c>
    </row>
    <row r="191" spans="1:7" ht="15">
      <c r="A191" s="54" t="str">
        <f>AggregateResults!$A$6</f>
        <v>&lt;month&gt;</v>
      </c>
      <c r="B191" s="21" t="str">
        <f>AggregateResults!$B$6</f>
        <v>&lt;state&gt;</v>
      </c>
      <c r="C191" s="21" t="s">
        <v>0</v>
      </c>
      <c r="D191" s="54" t="str">
        <f t="shared" si="36"/>
        <v>Trunks</v>
      </c>
      <c r="E191" s="19" t="str">
        <f t="shared" si="36"/>
        <v>PR-4-07-3540</v>
      </c>
      <c r="F191" s="19" t="str">
        <f t="shared" si="36"/>
        <v>% On Time Performance - LNP Only</v>
      </c>
      <c r="G191" s="142" t="s">
        <v>180</v>
      </c>
    </row>
    <row r="192" spans="1:7" ht="15">
      <c r="A192" s="54" t="str">
        <f>AggregateResults!$A$6</f>
        <v>&lt;month&gt;</v>
      </c>
      <c r="B192" s="21" t="str">
        <f>AggregateResults!$B$6</f>
        <v>&lt;state&gt;</v>
      </c>
      <c r="C192" s="21" t="s">
        <v>0</v>
      </c>
      <c r="D192" s="54" t="str">
        <f t="shared" si="36"/>
        <v>Trunks</v>
      </c>
      <c r="E192" s="19" t="str">
        <f t="shared" si="36"/>
        <v>PR-4-07-3540</v>
      </c>
      <c r="F192" s="19" t="str">
        <f t="shared" si="36"/>
        <v>% On Time Performance - LNP Only</v>
      </c>
      <c r="G192" s="142" t="s">
        <v>181</v>
      </c>
    </row>
    <row r="193" spans="1:18" ht="15.75" thickBot="1">
      <c r="A193" s="295" t="str">
        <f>AggregateResults!$A$6</f>
        <v>&lt;month&gt;</v>
      </c>
      <c r="B193" s="296" t="str">
        <f>AggregateResults!$B$6</f>
        <v>&lt;state&gt;</v>
      </c>
      <c r="C193" s="296" t="s">
        <v>0</v>
      </c>
      <c r="D193" s="295" t="str">
        <f t="shared" si="36"/>
        <v>Trunks</v>
      </c>
      <c r="E193" s="297" t="str">
        <f t="shared" si="36"/>
        <v>PR-4-07-3540</v>
      </c>
      <c r="F193" s="297" t="str">
        <f t="shared" si="36"/>
        <v>% On Time Performance - LNP Only</v>
      </c>
      <c r="G193" s="298" t="s">
        <v>32</v>
      </c>
      <c r="H193" s="438"/>
      <c r="I193" s="298"/>
      <c r="J193" s="298"/>
      <c r="K193" s="298"/>
      <c r="L193" s="298"/>
      <c r="M193" s="438"/>
      <c r="N193" s="439"/>
      <c r="O193" s="439"/>
      <c r="P193" s="440"/>
      <c r="Q193" s="440"/>
      <c r="R193" s="441"/>
    </row>
    <row r="194" spans="1:7" ht="15">
      <c r="A194" s="54" t="str">
        <f>AggregateResults!$A$6</f>
        <v>&lt;month&gt;</v>
      </c>
      <c r="B194" s="21" t="str">
        <f>AggregateResults!$B$6</f>
        <v>&lt;state&gt;</v>
      </c>
      <c r="C194" s="21" t="s">
        <v>0</v>
      </c>
      <c r="D194" s="54" t="str">
        <f>AggregateResults!E162</f>
        <v>Trunks</v>
      </c>
      <c r="E194" s="19" t="str">
        <f>AggregateResults!J162</f>
        <v>PR-4-15-5000</v>
      </c>
      <c r="F194" s="19" t="str">
        <f>AggregateResults!K162</f>
        <v>% On Time Provisioning - Trunks</v>
      </c>
      <c r="G194" s="144" t="s">
        <v>129</v>
      </c>
    </row>
    <row r="195" spans="1:7" ht="15">
      <c r="A195" s="54" t="str">
        <f>AggregateResults!$A$6</f>
        <v>&lt;month&gt;</v>
      </c>
      <c r="B195" s="21" t="str">
        <f>AggregateResults!$B$6</f>
        <v>&lt;state&gt;</v>
      </c>
      <c r="C195" s="21" t="s">
        <v>0</v>
      </c>
      <c r="D195" s="54" t="str">
        <f aca="true" t="shared" si="37" ref="D195:F200">D194</f>
        <v>Trunks</v>
      </c>
      <c r="E195" s="19" t="str">
        <f t="shared" si="37"/>
        <v>PR-4-15-5000</v>
      </c>
      <c r="F195" s="19" t="str">
        <f t="shared" si="37"/>
        <v>% On Time Provisioning - Trunks</v>
      </c>
      <c r="G195" s="142" t="s">
        <v>130</v>
      </c>
    </row>
    <row r="196" spans="1:7" ht="15">
      <c r="A196" s="54" t="str">
        <f>AggregateResults!$A$6</f>
        <v>&lt;month&gt;</v>
      </c>
      <c r="B196" s="21" t="str">
        <f>AggregateResults!$B$6</f>
        <v>&lt;state&gt;</v>
      </c>
      <c r="C196" s="21" t="s">
        <v>0</v>
      </c>
      <c r="D196" s="54" t="str">
        <f t="shared" si="37"/>
        <v>Trunks</v>
      </c>
      <c r="E196" s="19" t="str">
        <f t="shared" si="37"/>
        <v>PR-4-15-5000</v>
      </c>
      <c r="F196" s="19" t="str">
        <f t="shared" si="37"/>
        <v>% On Time Provisioning - Trunks</v>
      </c>
      <c r="G196" s="142" t="s">
        <v>131</v>
      </c>
    </row>
    <row r="197" spans="1:7" ht="15">
      <c r="A197" s="54" t="str">
        <f>AggregateResults!$A$6</f>
        <v>&lt;month&gt;</v>
      </c>
      <c r="B197" s="21" t="str">
        <f>AggregateResults!$B$6</f>
        <v>&lt;state&gt;</v>
      </c>
      <c r="C197" s="21" t="s">
        <v>0</v>
      </c>
      <c r="D197" s="54" t="str">
        <f t="shared" si="37"/>
        <v>Trunks</v>
      </c>
      <c r="E197" s="19" t="str">
        <f t="shared" si="37"/>
        <v>PR-4-15-5000</v>
      </c>
      <c r="F197" s="19" t="str">
        <f t="shared" si="37"/>
        <v>% On Time Provisioning - Trunks</v>
      </c>
      <c r="G197" s="142" t="s">
        <v>179</v>
      </c>
    </row>
    <row r="198" spans="1:7" ht="15">
      <c r="A198" s="54" t="str">
        <f>AggregateResults!$A$6</f>
        <v>&lt;month&gt;</v>
      </c>
      <c r="B198" s="21" t="str">
        <f>AggregateResults!$B$6</f>
        <v>&lt;state&gt;</v>
      </c>
      <c r="C198" s="21" t="s">
        <v>0</v>
      </c>
      <c r="D198" s="54" t="str">
        <f t="shared" si="37"/>
        <v>Trunks</v>
      </c>
      <c r="E198" s="19" t="str">
        <f t="shared" si="37"/>
        <v>PR-4-15-5000</v>
      </c>
      <c r="F198" s="19" t="str">
        <f t="shared" si="37"/>
        <v>% On Time Provisioning - Trunks</v>
      </c>
      <c r="G198" s="142" t="s">
        <v>180</v>
      </c>
    </row>
    <row r="199" spans="1:7" ht="15">
      <c r="A199" s="54" t="str">
        <f>AggregateResults!$A$6</f>
        <v>&lt;month&gt;</v>
      </c>
      <c r="B199" s="21" t="str">
        <f>AggregateResults!$B$6</f>
        <v>&lt;state&gt;</v>
      </c>
      <c r="C199" s="21" t="s">
        <v>0</v>
      </c>
      <c r="D199" s="54" t="str">
        <f t="shared" si="37"/>
        <v>Trunks</v>
      </c>
      <c r="E199" s="19" t="str">
        <f t="shared" si="37"/>
        <v>PR-4-15-5000</v>
      </c>
      <c r="F199" s="19" t="str">
        <f t="shared" si="37"/>
        <v>% On Time Provisioning - Trunks</v>
      </c>
      <c r="G199" s="142" t="s">
        <v>181</v>
      </c>
    </row>
    <row r="200" spans="1:18" ht="15.75" thickBot="1">
      <c r="A200" s="295" t="str">
        <f>AggregateResults!$A$6</f>
        <v>&lt;month&gt;</v>
      </c>
      <c r="B200" s="296" t="str">
        <f>AggregateResults!$B$6</f>
        <v>&lt;state&gt;</v>
      </c>
      <c r="C200" s="296" t="s">
        <v>0</v>
      </c>
      <c r="D200" s="295" t="str">
        <f t="shared" si="37"/>
        <v>Trunks</v>
      </c>
      <c r="E200" s="297" t="str">
        <f t="shared" si="37"/>
        <v>PR-4-15-5000</v>
      </c>
      <c r="F200" s="297" t="str">
        <f t="shared" si="37"/>
        <v>% On Time Provisioning - Trunks</v>
      </c>
      <c r="G200" s="298" t="s">
        <v>32</v>
      </c>
      <c r="H200" s="438"/>
      <c r="I200" s="298"/>
      <c r="J200" s="298"/>
      <c r="K200" s="298"/>
      <c r="L200" s="298"/>
      <c r="M200" s="438"/>
      <c r="N200" s="439"/>
      <c r="O200" s="439"/>
      <c r="P200" s="440"/>
      <c r="Q200" s="440"/>
      <c r="R200" s="441"/>
    </row>
    <row r="201" spans="1:7" ht="15">
      <c r="A201" s="54" t="str">
        <f>AggregateResults!$A$6</f>
        <v>&lt;month&gt;</v>
      </c>
      <c r="B201" s="21" t="str">
        <f>AggregateResults!$B$6</f>
        <v>&lt;state&gt;</v>
      </c>
      <c r="C201" s="21" t="s">
        <v>0</v>
      </c>
      <c r="D201" s="54" t="str">
        <f>AggregateResults!E163</f>
        <v>Trunks</v>
      </c>
      <c r="E201" s="19" t="str">
        <f>AggregateResults!J163</f>
        <v>NP-1-04-5000</v>
      </c>
      <c r="F201" s="19" t="str">
        <f>AggregateResults!K163</f>
        <v># of Final Trunk Groups Blocked 3 months </v>
      </c>
      <c r="G201" s="144" t="s">
        <v>129</v>
      </c>
    </row>
    <row r="202" spans="1:7" ht="15">
      <c r="A202" s="54" t="str">
        <f>AggregateResults!$A$6</f>
        <v>&lt;month&gt;</v>
      </c>
      <c r="B202" s="21" t="str">
        <f>AggregateResults!$B$6</f>
        <v>&lt;state&gt;</v>
      </c>
      <c r="C202" s="21" t="s">
        <v>0</v>
      </c>
      <c r="D202" s="54" t="str">
        <f aca="true" t="shared" si="38" ref="D202:F207">D201</f>
        <v>Trunks</v>
      </c>
      <c r="E202" s="19" t="str">
        <f t="shared" si="38"/>
        <v>NP-1-04-5000</v>
      </c>
      <c r="F202" s="19" t="str">
        <f t="shared" si="38"/>
        <v># of Final Trunk Groups Blocked 3 months </v>
      </c>
      <c r="G202" s="142" t="s">
        <v>130</v>
      </c>
    </row>
    <row r="203" spans="1:18" ht="15">
      <c r="A203" s="54" t="str">
        <f>AggregateResults!$A$6</f>
        <v>&lt;month&gt;</v>
      </c>
      <c r="B203" s="21" t="str">
        <f>AggregateResults!$B$6</f>
        <v>&lt;state&gt;</v>
      </c>
      <c r="C203" s="21" t="s">
        <v>0</v>
      </c>
      <c r="D203" s="54" t="str">
        <f t="shared" si="38"/>
        <v>Trunks</v>
      </c>
      <c r="E203" s="19" t="str">
        <f t="shared" si="38"/>
        <v>NP-1-04-5000</v>
      </c>
      <c r="F203" s="19" t="str">
        <f t="shared" si="38"/>
        <v># of Final Trunk Groups Blocked 3 months </v>
      </c>
      <c r="G203" s="142" t="s">
        <v>131</v>
      </c>
      <c r="P203" s="451"/>
      <c r="Q203" s="451"/>
      <c r="R203" s="452"/>
    </row>
    <row r="204" spans="1:7" ht="15">
      <c r="A204" s="54" t="str">
        <f>AggregateResults!$A$6</f>
        <v>&lt;month&gt;</v>
      </c>
      <c r="B204" s="21" t="str">
        <f>AggregateResults!$B$6</f>
        <v>&lt;state&gt;</v>
      </c>
      <c r="C204" s="21" t="s">
        <v>0</v>
      </c>
      <c r="D204" s="54" t="str">
        <f t="shared" si="38"/>
        <v>Trunks</v>
      </c>
      <c r="E204" s="19" t="str">
        <f t="shared" si="38"/>
        <v>NP-1-04-5000</v>
      </c>
      <c r="F204" s="19" t="str">
        <f t="shared" si="38"/>
        <v># of Final Trunk Groups Blocked 3 months </v>
      </c>
      <c r="G204" s="142" t="s">
        <v>179</v>
      </c>
    </row>
    <row r="205" spans="1:7" ht="15">
      <c r="A205" s="54" t="str">
        <f>AggregateResults!$A$6</f>
        <v>&lt;month&gt;</v>
      </c>
      <c r="B205" s="21" t="str">
        <f>AggregateResults!$B$6</f>
        <v>&lt;state&gt;</v>
      </c>
      <c r="C205" s="21" t="s">
        <v>0</v>
      </c>
      <c r="D205" s="54" t="str">
        <f t="shared" si="38"/>
        <v>Trunks</v>
      </c>
      <c r="E205" s="19" t="str">
        <f t="shared" si="38"/>
        <v>NP-1-04-5000</v>
      </c>
      <c r="F205" s="19" t="str">
        <f t="shared" si="38"/>
        <v># of Final Trunk Groups Blocked 3 months </v>
      </c>
      <c r="G205" s="142" t="s">
        <v>180</v>
      </c>
    </row>
    <row r="206" spans="1:7" ht="15">
      <c r="A206" s="54" t="str">
        <f>AggregateResults!$A$6</f>
        <v>&lt;month&gt;</v>
      </c>
      <c r="B206" s="21" t="str">
        <f>AggregateResults!$B$6</f>
        <v>&lt;state&gt;</v>
      </c>
      <c r="C206" s="21" t="s">
        <v>0</v>
      </c>
      <c r="D206" s="54" t="str">
        <f t="shared" si="38"/>
        <v>Trunks</v>
      </c>
      <c r="E206" s="19" t="str">
        <f t="shared" si="38"/>
        <v>NP-1-04-5000</v>
      </c>
      <c r="F206" s="19" t="str">
        <f t="shared" si="38"/>
        <v># of Final Trunk Groups Blocked 3 months </v>
      </c>
      <c r="G206" s="142" t="s">
        <v>181</v>
      </c>
    </row>
    <row r="207" spans="1:18" ht="15.75" thickBot="1">
      <c r="A207" s="295" t="str">
        <f>AggregateResults!$A$6</f>
        <v>&lt;month&gt;</v>
      </c>
      <c r="B207" s="296" t="str">
        <f>AggregateResults!$B$6</f>
        <v>&lt;state&gt;</v>
      </c>
      <c r="C207" s="296" t="s">
        <v>0</v>
      </c>
      <c r="D207" s="295" t="str">
        <f t="shared" si="38"/>
        <v>Trunks</v>
      </c>
      <c r="E207" s="297" t="str">
        <f t="shared" si="38"/>
        <v>NP-1-04-5000</v>
      </c>
      <c r="F207" s="297" t="str">
        <f t="shared" si="38"/>
        <v># of Final Trunk Groups Blocked 3 months </v>
      </c>
      <c r="G207" s="298" t="s">
        <v>32</v>
      </c>
      <c r="H207" s="438"/>
      <c r="I207" s="298"/>
      <c r="J207" s="298"/>
      <c r="K207" s="298"/>
      <c r="L207" s="298"/>
      <c r="M207" s="438"/>
      <c r="N207" s="439"/>
      <c r="O207" s="439"/>
      <c r="P207" s="440"/>
      <c r="Q207" s="440"/>
      <c r="R207" s="441"/>
    </row>
    <row r="208" spans="1:7" ht="15">
      <c r="A208" s="54" t="str">
        <f>AggregateResults!$A$6</f>
        <v>&lt;month&gt;</v>
      </c>
      <c r="B208" s="21" t="str">
        <f>AggregateResults!$B$6</f>
        <v>&lt;state&gt;</v>
      </c>
      <c r="C208" s="21" t="s">
        <v>0</v>
      </c>
      <c r="D208" s="54" t="str">
        <f>AggregateResults!E164</f>
        <v>Specials</v>
      </c>
      <c r="E208" s="19" t="str">
        <f>AggregateResults!J164</f>
        <v>OR-1-06-3211</v>
      </c>
      <c r="F208" s="19" t="str">
        <f>AggregateResults!K164</f>
        <v>% On Time LSRC/ASRC - Facil Chk (Electr. No Flow-through)</v>
      </c>
      <c r="G208" s="144" t="s">
        <v>129</v>
      </c>
    </row>
    <row r="209" spans="1:7" ht="15">
      <c r="A209" s="54" t="str">
        <f>AggregateResults!$A$6</f>
        <v>&lt;month&gt;</v>
      </c>
      <c r="B209" s="21" t="str">
        <f>AggregateResults!$B$6</f>
        <v>&lt;state&gt;</v>
      </c>
      <c r="C209" s="21" t="s">
        <v>0</v>
      </c>
      <c r="D209" s="54" t="str">
        <f aca="true" t="shared" si="39" ref="D209:F214">D208</f>
        <v>Specials</v>
      </c>
      <c r="E209" s="19" t="str">
        <f t="shared" si="39"/>
        <v>OR-1-06-3211</v>
      </c>
      <c r="F209" s="19" t="str">
        <f t="shared" si="39"/>
        <v>% On Time LSRC/ASRC - Facil Chk (Electr. No Flow-through)</v>
      </c>
      <c r="G209" s="142" t="s">
        <v>130</v>
      </c>
    </row>
    <row r="210" spans="1:7" ht="15">
      <c r="A210" s="54" t="str">
        <f>AggregateResults!$A$6</f>
        <v>&lt;month&gt;</v>
      </c>
      <c r="B210" s="21" t="str">
        <f>AggregateResults!$B$6</f>
        <v>&lt;state&gt;</v>
      </c>
      <c r="C210" s="21" t="s">
        <v>0</v>
      </c>
      <c r="D210" s="54" t="str">
        <f t="shared" si="39"/>
        <v>Specials</v>
      </c>
      <c r="E210" s="19" t="str">
        <f t="shared" si="39"/>
        <v>OR-1-06-3211</v>
      </c>
      <c r="F210" s="19" t="str">
        <f t="shared" si="39"/>
        <v>% On Time LSRC/ASRC - Facil Chk (Electr. No Flow-through)</v>
      </c>
      <c r="G210" s="142" t="s">
        <v>131</v>
      </c>
    </row>
    <row r="211" spans="1:7" ht="15">
      <c r="A211" s="54" t="str">
        <f>AggregateResults!$A$6</f>
        <v>&lt;month&gt;</v>
      </c>
      <c r="B211" s="21" t="str">
        <f>AggregateResults!$B$6</f>
        <v>&lt;state&gt;</v>
      </c>
      <c r="C211" s="21" t="s">
        <v>0</v>
      </c>
      <c r="D211" s="54" t="str">
        <f t="shared" si="39"/>
        <v>Specials</v>
      </c>
      <c r="E211" s="19" t="str">
        <f t="shared" si="39"/>
        <v>OR-1-06-3211</v>
      </c>
      <c r="F211" s="19" t="str">
        <f t="shared" si="39"/>
        <v>% On Time LSRC/ASRC - Facil Chk (Electr. No Flow-through)</v>
      </c>
      <c r="G211" s="142" t="s">
        <v>179</v>
      </c>
    </row>
    <row r="212" spans="1:7" ht="15">
      <c r="A212" s="54" t="str">
        <f>AggregateResults!$A$6</f>
        <v>&lt;month&gt;</v>
      </c>
      <c r="B212" s="21" t="str">
        <f>AggregateResults!$B$6</f>
        <v>&lt;state&gt;</v>
      </c>
      <c r="C212" s="21" t="s">
        <v>0</v>
      </c>
      <c r="D212" s="54" t="str">
        <f t="shared" si="39"/>
        <v>Specials</v>
      </c>
      <c r="E212" s="19" t="str">
        <f t="shared" si="39"/>
        <v>OR-1-06-3211</v>
      </c>
      <c r="F212" s="19" t="str">
        <f t="shared" si="39"/>
        <v>% On Time LSRC/ASRC - Facil Chk (Electr. No Flow-through)</v>
      </c>
      <c r="G212" s="142" t="s">
        <v>180</v>
      </c>
    </row>
    <row r="213" spans="1:7" ht="15">
      <c r="A213" s="54" t="str">
        <f>AggregateResults!$A$6</f>
        <v>&lt;month&gt;</v>
      </c>
      <c r="B213" s="21" t="str">
        <f>AggregateResults!$B$6</f>
        <v>&lt;state&gt;</v>
      </c>
      <c r="C213" s="21" t="s">
        <v>0</v>
      </c>
      <c r="D213" s="54" t="str">
        <f t="shared" si="39"/>
        <v>Specials</v>
      </c>
      <c r="E213" s="19" t="str">
        <f t="shared" si="39"/>
        <v>OR-1-06-3211</v>
      </c>
      <c r="F213" s="19" t="str">
        <f t="shared" si="39"/>
        <v>% On Time LSRC/ASRC - Facil Chk (Electr. No Flow-through)</v>
      </c>
      <c r="G213" s="142" t="s">
        <v>181</v>
      </c>
    </row>
    <row r="214" spans="1:18" ht="15.75" thickBot="1">
      <c r="A214" s="295" t="str">
        <f>AggregateResults!$A$6</f>
        <v>&lt;month&gt;</v>
      </c>
      <c r="B214" s="296" t="str">
        <f>AggregateResults!$B$6</f>
        <v>&lt;state&gt;</v>
      </c>
      <c r="C214" s="296" t="s">
        <v>0</v>
      </c>
      <c r="D214" s="295" t="str">
        <f t="shared" si="39"/>
        <v>Specials</v>
      </c>
      <c r="E214" s="297" t="str">
        <f t="shared" si="39"/>
        <v>OR-1-06-3211</v>
      </c>
      <c r="F214" s="297" t="str">
        <f t="shared" si="39"/>
        <v>% On Time LSRC/ASRC - Facil Chk (Electr. No Flow-through)</v>
      </c>
      <c r="G214" s="298" t="s">
        <v>32</v>
      </c>
      <c r="H214" s="438"/>
      <c r="I214" s="298"/>
      <c r="J214" s="298"/>
      <c r="K214" s="298"/>
      <c r="L214" s="298"/>
      <c r="M214" s="438"/>
      <c r="N214" s="439"/>
      <c r="O214" s="439"/>
      <c r="P214" s="440"/>
      <c r="Q214" s="440"/>
      <c r="R214" s="441"/>
    </row>
    <row r="215" spans="1:7" ht="15">
      <c r="A215" s="54" t="str">
        <f>AggregateResults!$A$6</f>
        <v>&lt;month&gt;</v>
      </c>
      <c r="B215" s="21" t="str">
        <f>AggregateResults!$B$6</f>
        <v>&lt;state&gt;</v>
      </c>
      <c r="C215" s="21" t="s">
        <v>0</v>
      </c>
      <c r="D215" s="54" t="str">
        <f>AggregateResults!E165</f>
        <v>Specials</v>
      </c>
      <c r="E215" s="19" t="str">
        <f>AggregateResults!J165</f>
        <v>OR-2-04-1200</v>
      </c>
      <c r="F215" s="19" t="str">
        <f>AggregateResults!K165</f>
        <v>% On Time LSR/ASR Rej - No Facil Chk (Electr. No Flow-through)</v>
      </c>
      <c r="G215" s="144" t="s">
        <v>129</v>
      </c>
    </row>
    <row r="216" spans="1:7" ht="15">
      <c r="A216" s="54" t="str">
        <f>AggregateResults!$A$6</f>
        <v>&lt;month&gt;</v>
      </c>
      <c r="B216" s="21" t="str">
        <f>AggregateResults!$B$6</f>
        <v>&lt;state&gt;</v>
      </c>
      <c r="C216" s="21" t="s">
        <v>0</v>
      </c>
      <c r="D216" s="54" t="str">
        <f aca="true" t="shared" si="40" ref="D216:F221">D215</f>
        <v>Specials</v>
      </c>
      <c r="E216" s="19" t="str">
        <f t="shared" si="40"/>
        <v>OR-2-04-1200</v>
      </c>
      <c r="F216" s="19" t="str">
        <f t="shared" si="40"/>
        <v>% On Time LSR/ASR Rej - No Facil Chk (Electr. No Flow-through)</v>
      </c>
      <c r="G216" s="142" t="s">
        <v>130</v>
      </c>
    </row>
    <row r="217" spans="1:7" ht="15">
      <c r="A217" s="54" t="str">
        <f>AggregateResults!$A$6</f>
        <v>&lt;month&gt;</v>
      </c>
      <c r="B217" s="21" t="str">
        <f>AggregateResults!$B$6</f>
        <v>&lt;state&gt;</v>
      </c>
      <c r="C217" s="21" t="s">
        <v>0</v>
      </c>
      <c r="D217" s="54" t="str">
        <f t="shared" si="40"/>
        <v>Specials</v>
      </c>
      <c r="E217" s="19" t="str">
        <f t="shared" si="40"/>
        <v>OR-2-04-1200</v>
      </c>
      <c r="F217" s="19" t="str">
        <f t="shared" si="40"/>
        <v>% On Time LSR/ASR Rej - No Facil Chk (Electr. No Flow-through)</v>
      </c>
      <c r="G217" s="142" t="s">
        <v>131</v>
      </c>
    </row>
    <row r="218" spans="1:7" ht="15">
      <c r="A218" s="54" t="str">
        <f>AggregateResults!$A$6</f>
        <v>&lt;month&gt;</v>
      </c>
      <c r="B218" s="21" t="str">
        <f>AggregateResults!$B$6</f>
        <v>&lt;state&gt;</v>
      </c>
      <c r="C218" s="21" t="s">
        <v>0</v>
      </c>
      <c r="D218" s="54" t="str">
        <f t="shared" si="40"/>
        <v>Specials</v>
      </c>
      <c r="E218" s="19" t="str">
        <f t="shared" si="40"/>
        <v>OR-2-04-1200</v>
      </c>
      <c r="F218" s="19" t="str">
        <f t="shared" si="40"/>
        <v>% On Time LSR/ASR Rej - No Facil Chk (Electr. No Flow-through)</v>
      </c>
      <c r="G218" s="142" t="s">
        <v>179</v>
      </c>
    </row>
    <row r="219" spans="1:7" ht="15">
      <c r="A219" s="54" t="str">
        <f>AggregateResults!$A$6</f>
        <v>&lt;month&gt;</v>
      </c>
      <c r="B219" s="21" t="str">
        <f>AggregateResults!$B$6</f>
        <v>&lt;state&gt;</v>
      </c>
      <c r="C219" s="21" t="s">
        <v>0</v>
      </c>
      <c r="D219" s="54" t="str">
        <f t="shared" si="40"/>
        <v>Specials</v>
      </c>
      <c r="E219" s="19" t="str">
        <f t="shared" si="40"/>
        <v>OR-2-04-1200</v>
      </c>
      <c r="F219" s="19" t="str">
        <f t="shared" si="40"/>
        <v>% On Time LSR/ASR Rej - No Facil Chk (Electr. No Flow-through)</v>
      </c>
      <c r="G219" s="142" t="s">
        <v>180</v>
      </c>
    </row>
    <row r="220" spans="1:7" ht="15">
      <c r="A220" s="54" t="str">
        <f>AggregateResults!$A$6</f>
        <v>&lt;month&gt;</v>
      </c>
      <c r="B220" s="21" t="str">
        <f>AggregateResults!$B$6</f>
        <v>&lt;state&gt;</v>
      </c>
      <c r="C220" s="21" t="s">
        <v>0</v>
      </c>
      <c r="D220" s="54" t="str">
        <f t="shared" si="40"/>
        <v>Specials</v>
      </c>
      <c r="E220" s="19" t="str">
        <f t="shared" si="40"/>
        <v>OR-2-04-1200</v>
      </c>
      <c r="F220" s="19" t="str">
        <f t="shared" si="40"/>
        <v>% On Time LSR/ASR Rej - No Facil Chk (Electr. No Flow-through)</v>
      </c>
      <c r="G220" s="142" t="s">
        <v>181</v>
      </c>
    </row>
    <row r="221" spans="1:18" ht="15.75" thickBot="1">
      <c r="A221" s="295" t="str">
        <f>AggregateResults!$A$6</f>
        <v>&lt;month&gt;</v>
      </c>
      <c r="B221" s="296" t="str">
        <f>AggregateResults!$B$6</f>
        <v>&lt;state&gt;</v>
      </c>
      <c r="C221" s="296" t="s">
        <v>0</v>
      </c>
      <c r="D221" s="295" t="str">
        <f t="shared" si="40"/>
        <v>Specials</v>
      </c>
      <c r="E221" s="297" t="str">
        <f t="shared" si="40"/>
        <v>OR-2-04-1200</v>
      </c>
      <c r="F221" s="297" t="str">
        <f t="shared" si="40"/>
        <v>% On Time LSR/ASR Rej - No Facil Chk (Electr. No Flow-through)</v>
      </c>
      <c r="G221" s="298" t="s">
        <v>32</v>
      </c>
      <c r="H221" s="438"/>
      <c r="I221" s="298"/>
      <c r="J221" s="298"/>
      <c r="K221" s="298"/>
      <c r="L221" s="298"/>
      <c r="M221" s="438"/>
      <c r="N221" s="439"/>
      <c r="O221" s="439"/>
      <c r="P221" s="440"/>
      <c r="Q221" s="440"/>
      <c r="R221" s="441"/>
    </row>
    <row r="222" spans="1:7" ht="15">
      <c r="A222" s="54" t="str">
        <f>AggregateResults!$A$6</f>
        <v>&lt;month&gt;</v>
      </c>
      <c r="B222" s="21" t="str">
        <f>AggregateResults!$B$6</f>
        <v>&lt;state&gt;</v>
      </c>
      <c r="C222" s="21" t="s">
        <v>0</v>
      </c>
      <c r="D222" s="54" t="str">
        <f>AggregateResults!E166</f>
        <v>Specials</v>
      </c>
      <c r="E222" s="19" t="str">
        <f>AggregateResults!J166</f>
        <v>OR-2-06-1200</v>
      </c>
      <c r="F222" s="19" t="str">
        <f>AggregateResults!K166</f>
        <v>% On Time LSR/ASR Rej - Facil Chk (Electr. No Flow-through)</v>
      </c>
      <c r="G222" s="144" t="s">
        <v>129</v>
      </c>
    </row>
    <row r="223" spans="1:7" ht="15">
      <c r="A223" s="54" t="str">
        <f>AggregateResults!$A$6</f>
        <v>&lt;month&gt;</v>
      </c>
      <c r="B223" s="21" t="str">
        <f>AggregateResults!$B$6</f>
        <v>&lt;state&gt;</v>
      </c>
      <c r="C223" s="21" t="s">
        <v>0</v>
      </c>
      <c r="D223" s="54" t="str">
        <f aca="true" t="shared" si="41" ref="D223:F228">D222</f>
        <v>Specials</v>
      </c>
      <c r="E223" s="19" t="str">
        <f t="shared" si="41"/>
        <v>OR-2-06-1200</v>
      </c>
      <c r="F223" s="19" t="str">
        <f t="shared" si="41"/>
        <v>% On Time LSR/ASR Rej - Facil Chk (Electr. No Flow-through)</v>
      </c>
      <c r="G223" s="142" t="s">
        <v>130</v>
      </c>
    </row>
    <row r="224" spans="1:7" ht="15">
      <c r="A224" s="54" t="str">
        <f>AggregateResults!$A$6</f>
        <v>&lt;month&gt;</v>
      </c>
      <c r="B224" s="21" t="str">
        <f>AggregateResults!$B$6</f>
        <v>&lt;state&gt;</v>
      </c>
      <c r="C224" s="21" t="s">
        <v>0</v>
      </c>
      <c r="D224" s="54" t="str">
        <f t="shared" si="41"/>
        <v>Specials</v>
      </c>
      <c r="E224" s="19" t="str">
        <f t="shared" si="41"/>
        <v>OR-2-06-1200</v>
      </c>
      <c r="F224" s="19" t="str">
        <f t="shared" si="41"/>
        <v>% On Time LSR/ASR Rej - Facil Chk (Electr. No Flow-through)</v>
      </c>
      <c r="G224" s="142" t="s">
        <v>131</v>
      </c>
    </row>
    <row r="225" spans="1:7" ht="15">
      <c r="A225" s="54" t="str">
        <f>AggregateResults!$A$6</f>
        <v>&lt;month&gt;</v>
      </c>
      <c r="B225" s="21" t="str">
        <f>AggregateResults!$B$6</f>
        <v>&lt;state&gt;</v>
      </c>
      <c r="C225" s="21" t="s">
        <v>0</v>
      </c>
      <c r="D225" s="54" t="str">
        <f t="shared" si="41"/>
        <v>Specials</v>
      </c>
      <c r="E225" s="19" t="str">
        <f t="shared" si="41"/>
        <v>OR-2-06-1200</v>
      </c>
      <c r="F225" s="19" t="str">
        <f t="shared" si="41"/>
        <v>% On Time LSR/ASR Rej - Facil Chk (Electr. No Flow-through)</v>
      </c>
      <c r="G225" s="142" t="s">
        <v>179</v>
      </c>
    </row>
    <row r="226" spans="1:7" ht="15">
      <c r="A226" s="54" t="str">
        <f>AggregateResults!$A$6</f>
        <v>&lt;month&gt;</v>
      </c>
      <c r="B226" s="21" t="str">
        <f>AggregateResults!$B$6</f>
        <v>&lt;state&gt;</v>
      </c>
      <c r="C226" s="21" t="s">
        <v>0</v>
      </c>
      <c r="D226" s="54" t="str">
        <f t="shared" si="41"/>
        <v>Specials</v>
      </c>
      <c r="E226" s="19" t="str">
        <f t="shared" si="41"/>
        <v>OR-2-06-1200</v>
      </c>
      <c r="F226" s="19" t="str">
        <f t="shared" si="41"/>
        <v>% On Time LSR/ASR Rej - Facil Chk (Electr. No Flow-through)</v>
      </c>
      <c r="G226" s="142" t="s">
        <v>180</v>
      </c>
    </row>
    <row r="227" spans="1:7" ht="15">
      <c r="A227" s="54" t="str">
        <f>AggregateResults!$A$6</f>
        <v>&lt;month&gt;</v>
      </c>
      <c r="B227" s="21" t="str">
        <f>AggregateResults!$B$6</f>
        <v>&lt;state&gt;</v>
      </c>
      <c r="C227" s="21" t="s">
        <v>0</v>
      </c>
      <c r="D227" s="54" t="str">
        <f t="shared" si="41"/>
        <v>Specials</v>
      </c>
      <c r="E227" s="19" t="str">
        <f t="shared" si="41"/>
        <v>OR-2-06-1200</v>
      </c>
      <c r="F227" s="19" t="str">
        <f t="shared" si="41"/>
        <v>% On Time LSR/ASR Rej - Facil Chk (Electr. No Flow-through)</v>
      </c>
      <c r="G227" s="142" t="s">
        <v>181</v>
      </c>
    </row>
    <row r="228" spans="1:18" ht="15.75" thickBot="1">
      <c r="A228" s="295" t="str">
        <f>AggregateResults!$A$6</f>
        <v>&lt;month&gt;</v>
      </c>
      <c r="B228" s="296" t="str">
        <f>AggregateResults!$B$6</f>
        <v>&lt;state&gt;</v>
      </c>
      <c r="C228" s="296" t="s">
        <v>0</v>
      </c>
      <c r="D228" s="295" t="str">
        <f t="shared" si="41"/>
        <v>Specials</v>
      </c>
      <c r="E228" s="297" t="str">
        <f t="shared" si="41"/>
        <v>OR-2-06-1200</v>
      </c>
      <c r="F228" s="297" t="str">
        <f t="shared" si="41"/>
        <v>% On Time LSR/ASR Rej - Facil Chk (Electr. No Flow-through)</v>
      </c>
      <c r="G228" s="298" t="s">
        <v>32</v>
      </c>
      <c r="H228" s="438"/>
      <c r="I228" s="298"/>
      <c r="J228" s="298"/>
      <c r="K228" s="298"/>
      <c r="L228" s="298"/>
      <c r="M228" s="438"/>
      <c r="N228" s="439"/>
      <c r="O228" s="439"/>
      <c r="P228" s="440"/>
      <c r="Q228" s="440"/>
      <c r="R228" s="441"/>
    </row>
    <row r="229" spans="1:19" ht="15">
      <c r="A229" s="54" t="str">
        <f>AggregateResults!$A$6</f>
        <v>&lt;month&gt;</v>
      </c>
      <c r="B229" s="21" t="str">
        <f>AggregateResults!$B$6</f>
        <v>&lt;state&gt;</v>
      </c>
      <c r="C229" s="21" t="s">
        <v>0</v>
      </c>
      <c r="D229" s="54" t="str">
        <f>AggregateResults!E167</f>
        <v>Specials</v>
      </c>
      <c r="E229" s="19" t="str">
        <f>AggregateResults!J167</f>
        <v>PR-4-01-1210</v>
      </c>
      <c r="F229" s="19" t="str">
        <f>AggregateResults!K167</f>
        <v>% Missed Appointment - Verizon - Total</v>
      </c>
      <c r="G229" s="144" t="s">
        <v>129</v>
      </c>
      <c r="S229" s="404" t="str">
        <f>VLOOKUP(E229,AggregateResults!$J$135:$W$184,14,FALSE)</f>
        <v>LIB</v>
      </c>
    </row>
    <row r="230" spans="1:19" ht="15">
      <c r="A230" s="54" t="str">
        <f>AggregateResults!$A$6</f>
        <v>&lt;month&gt;</v>
      </c>
      <c r="B230" s="21" t="str">
        <f>AggregateResults!$B$6</f>
        <v>&lt;state&gt;</v>
      </c>
      <c r="C230" s="21" t="s">
        <v>0</v>
      </c>
      <c r="D230" s="54" t="str">
        <f aca="true" t="shared" si="42" ref="D230:F235">D229</f>
        <v>Specials</v>
      </c>
      <c r="E230" s="19" t="str">
        <f t="shared" si="42"/>
        <v>PR-4-01-1210</v>
      </c>
      <c r="F230" s="19" t="str">
        <f t="shared" si="42"/>
        <v>% Missed Appointment - Verizon - Total</v>
      </c>
      <c r="G230" s="142" t="s">
        <v>130</v>
      </c>
      <c r="S230" s="404" t="str">
        <f>VLOOKUP(E230,AggregateResults!$J$135:$W$184,14,FALSE)</f>
        <v>LIB</v>
      </c>
    </row>
    <row r="231" spans="1:19" ht="15">
      <c r="A231" s="54" t="str">
        <f>AggregateResults!$A$6</f>
        <v>&lt;month&gt;</v>
      </c>
      <c r="B231" s="21" t="str">
        <f>AggregateResults!$B$6</f>
        <v>&lt;state&gt;</v>
      </c>
      <c r="C231" s="21" t="s">
        <v>0</v>
      </c>
      <c r="D231" s="54" t="str">
        <f t="shared" si="42"/>
        <v>Specials</v>
      </c>
      <c r="E231" s="19" t="str">
        <f t="shared" si="42"/>
        <v>PR-4-01-1210</v>
      </c>
      <c r="F231" s="19" t="str">
        <f t="shared" si="42"/>
        <v>% Missed Appointment - Verizon - Total</v>
      </c>
      <c r="G231" s="142" t="s">
        <v>131</v>
      </c>
      <c r="S231" s="404" t="str">
        <f>VLOOKUP(E231,AggregateResults!$J$135:$W$184,14,FALSE)</f>
        <v>LIB</v>
      </c>
    </row>
    <row r="232" spans="1:19" ht="15">
      <c r="A232" s="54" t="str">
        <f>AggregateResults!$A$6</f>
        <v>&lt;month&gt;</v>
      </c>
      <c r="B232" s="21" t="str">
        <f>AggregateResults!$B$6</f>
        <v>&lt;state&gt;</v>
      </c>
      <c r="C232" s="21" t="s">
        <v>0</v>
      </c>
      <c r="D232" s="54" t="str">
        <f t="shared" si="42"/>
        <v>Specials</v>
      </c>
      <c r="E232" s="19" t="str">
        <f t="shared" si="42"/>
        <v>PR-4-01-1210</v>
      </c>
      <c r="F232" s="19" t="str">
        <f t="shared" si="42"/>
        <v>% Missed Appointment - Verizon - Total</v>
      </c>
      <c r="G232" s="142" t="s">
        <v>179</v>
      </c>
      <c r="S232" s="404" t="str">
        <f>VLOOKUP(E232,AggregateResults!$J$135:$W$184,14,FALSE)</f>
        <v>LIB</v>
      </c>
    </row>
    <row r="233" spans="1:19" ht="15">
      <c r="A233" s="54" t="str">
        <f>AggregateResults!$A$6</f>
        <v>&lt;month&gt;</v>
      </c>
      <c r="B233" s="21" t="str">
        <f>AggregateResults!$B$6</f>
        <v>&lt;state&gt;</v>
      </c>
      <c r="C233" s="21" t="s">
        <v>0</v>
      </c>
      <c r="D233" s="54" t="str">
        <f t="shared" si="42"/>
        <v>Specials</v>
      </c>
      <c r="E233" s="19" t="str">
        <f t="shared" si="42"/>
        <v>PR-4-01-1210</v>
      </c>
      <c r="F233" s="19" t="str">
        <f t="shared" si="42"/>
        <v>% Missed Appointment - Verizon - Total</v>
      </c>
      <c r="G233" s="142" t="s">
        <v>180</v>
      </c>
      <c r="S233" s="404" t="str">
        <f>VLOOKUP(E233,AggregateResults!$J$135:$W$184,14,FALSE)</f>
        <v>LIB</v>
      </c>
    </row>
    <row r="234" spans="1:19" ht="15">
      <c r="A234" s="54" t="str">
        <f>AggregateResults!$A$6</f>
        <v>&lt;month&gt;</v>
      </c>
      <c r="B234" s="21" t="str">
        <f>AggregateResults!$B$6</f>
        <v>&lt;state&gt;</v>
      </c>
      <c r="C234" s="21" t="s">
        <v>0</v>
      </c>
      <c r="D234" s="54" t="str">
        <f t="shared" si="42"/>
        <v>Specials</v>
      </c>
      <c r="E234" s="19" t="str">
        <f t="shared" si="42"/>
        <v>PR-4-01-1210</v>
      </c>
      <c r="F234" s="19" t="str">
        <f t="shared" si="42"/>
        <v>% Missed Appointment - Verizon - Total</v>
      </c>
      <c r="G234" s="142" t="s">
        <v>181</v>
      </c>
      <c r="S234" s="404" t="str">
        <f>VLOOKUP(E234,AggregateResults!$J$135:$W$184,14,FALSE)</f>
        <v>LIB</v>
      </c>
    </row>
    <row r="235" spans="1:19" ht="15.75" thickBot="1">
      <c r="A235" s="295" t="str">
        <f>AggregateResults!$A$6</f>
        <v>&lt;month&gt;</v>
      </c>
      <c r="B235" s="296" t="str">
        <f>AggregateResults!$B$6</f>
        <v>&lt;state&gt;</v>
      </c>
      <c r="C235" s="296" t="s">
        <v>0</v>
      </c>
      <c r="D235" s="295" t="str">
        <f t="shared" si="42"/>
        <v>Specials</v>
      </c>
      <c r="E235" s="297" t="str">
        <f t="shared" si="42"/>
        <v>PR-4-01-1210</v>
      </c>
      <c r="F235" s="297" t="str">
        <f t="shared" si="42"/>
        <v>% Missed Appointment - Verizon - Total</v>
      </c>
      <c r="G235" s="298" t="s">
        <v>32</v>
      </c>
      <c r="H235" s="438"/>
      <c r="I235" s="298"/>
      <c r="J235" s="298"/>
      <c r="K235" s="298"/>
      <c r="L235" s="298"/>
      <c r="M235" s="438"/>
      <c r="N235" s="439"/>
      <c r="O235" s="439"/>
      <c r="P235" s="440"/>
      <c r="Q235" s="440"/>
      <c r="R235" s="441"/>
      <c r="S235" s="404" t="str">
        <f>VLOOKUP(E235,AggregateResults!$J$135:$W$184,14,FALSE)</f>
        <v>LIB</v>
      </c>
    </row>
    <row r="236" spans="1:19" ht="15">
      <c r="A236" s="54" t="str">
        <f>AggregateResults!$A$6</f>
        <v>&lt;month&gt;</v>
      </c>
      <c r="B236" s="21" t="str">
        <f>AggregateResults!$B$6</f>
        <v>&lt;state&gt;</v>
      </c>
      <c r="C236" s="21" t="s">
        <v>0</v>
      </c>
      <c r="D236" s="54" t="str">
        <f>AggregateResults!E168</f>
        <v>Specials</v>
      </c>
      <c r="E236" s="19" t="str">
        <f>AggregateResults!J168</f>
        <v>PR-4-01-1211</v>
      </c>
      <c r="F236" s="19" t="str">
        <f>AggregateResults!K168</f>
        <v>% Missed Appointment - Verizon - Total</v>
      </c>
      <c r="G236" s="144" t="s">
        <v>129</v>
      </c>
      <c r="S236" s="404" t="str">
        <f>VLOOKUP(E236,AggregateResults!$J$135:$W$184,14,FALSE)</f>
        <v>LIB</v>
      </c>
    </row>
    <row r="237" spans="1:19" ht="15">
      <c r="A237" s="54" t="str">
        <f>AggregateResults!$A$6</f>
        <v>&lt;month&gt;</v>
      </c>
      <c r="B237" s="21" t="str">
        <f>AggregateResults!$B$6</f>
        <v>&lt;state&gt;</v>
      </c>
      <c r="C237" s="21" t="s">
        <v>0</v>
      </c>
      <c r="D237" s="54" t="str">
        <f aca="true" t="shared" si="43" ref="D237:F242">D236</f>
        <v>Specials</v>
      </c>
      <c r="E237" s="19" t="str">
        <f t="shared" si="43"/>
        <v>PR-4-01-1211</v>
      </c>
      <c r="F237" s="19" t="str">
        <f t="shared" si="43"/>
        <v>% Missed Appointment - Verizon - Total</v>
      </c>
      <c r="G237" s="142" t="s">
        <v>130</v>
      </c>
      <c r="S237" s="404" t="str">
        <f>VLOOKUP(E237,AggregateResults!$J$135:$W$184,14,FALSE)</f>
        <v>LIB</v>
      </c>
    </row>
    <row r="238" spans="1:19" ht="15">
      <c r="A238" s="54" t="str">
        <f>AggregateResults!$A$6</f>
        <v>&lt;month&gt;</v>
      </c>
      <c r="B238" s="21" t="str">
        <f>AggregateResults!$B$6</f>
        <v>&lt;state&gt;</v>
      </c>
      <c r="C238" s="21" t="s">
        <v>0</v>
      </c>
      <c r="D238" s="54" t="str">
        <f t="shared" si="43"/>
        <v>Specials</v>
      </c>
      <c r="E238" s="19" t="str">
        <f t="shared" si="43"/>
        <v>PR-4-01-1211</v>
      </c>
      <c r="F238" s="19" t="str">
        <f t="shared" si="43"/>
        <v>% Missed Appointment - Verizon - Total</v>
      </c>
      <c r="G238" s="142" t="s">
        <v>131</v>
      </c>
      <c r="S238" s="404" t="str">
        <f>VLOOKUP(E238,AggregateResults!$J$135:$W$184,14,FALSE)</f>
        <v>LIB</v>
      </c>
    </row>
    <row r="239" spans="1:19" ht="15">
      <c r="A239" s="54" t="str">
        <f>AggregateResults!$A$6</f>
        <v>&lt;month&gt;</v>
      </c>
      <c r="B239" s="21" t="str">
        <f>AggregateResults!$B$6</f>
        <v>&lt;state&gt;</v>
      </c>
      <c r="C239" s="21" t="s">
        <v>0</v>
      </c>
      <c r="D239" s="54" t="str">
        <f t="shared" si="43"/>
        <v>Specials</v>
      </c>
      <c r="E239" s="19" t="str">
        <f t="shared" si="43"/>
        <v>PR-4-01-1211</v>
      </c>
      <c r="F239" s="19" t="str">
        <f t="shared" si="43"/>
        <v>% Missed Appointment - Verizon - Total</v>
      </c>
      <c r="G239" s="142" t="s">
        <v>179</v>
      </c>
      <c r="S239" s="404" t="str">
        <f>VLOOKUP(E239,AggregateResults!$J$135:$W$184,14,FALSE)</f>
        <v>LIB</v>
      </c>
    </row>
    <row r="240" spans="1:19" ht="15">
      <c r="A240" s="54" t="str">
        <f>AggregateResults!$A$6</f>
        <v>&lt;month&gt;</v>
      </c>
      <c r="B240" s="21" t="str">
        <f>AggregateResults!$B$6</f>
        <v>&lt;state&gt;</v>
      </c>
      <c r="C240" s="21" t="s">
        <v>0</v>
      </c>
      <c r="D240" s="54" t="str">
        <f t="shared" si="43"/>
        <v>Specials</v>
      </c>
      <c r="E240" s="19" t="str">
        <f t="shared" si="43"/>
        <v>PR-4-01-1211</v>
      </c>
      <c r="F240" s="19" t="str">
        <f t="shared" si="43"/>
        <v>% Missed Appointment - Verizon - Total</v>
      </c>
      <c r="G240" s="142" t="s">
        <v>180</v>
      </c>
      <c r="S240" s="404" t="str">
        <f>VLOOKUP(E240,AggregateResults!$J$135:$W$184,14,FALSE)</f>
        <v>LIB</v>
      </c>
    </row>
    <row r="241" spans="1:19" ht="15">
      <c r="A241" s="54" t="str">
        <f>AggregateResults!$A$6</f>
        <v>&lt;month&gt;</v>
      </c>
      <c r="B241" s="21" t="str">
        <f>AggregateResults!$B$6</f>
        <v>&lt;state&gt;</v>
      </c>
      <c r="C241" s="21" t="s">
        <v>0</v>
      </c>
      <c r="D241" s="54" t="str">
        <f t="shared" si="43"/>
        <v>Specials</v>
      </c>
      <c r="E241" s="19" t="str">
        <f t="shared" si="43"/>
        <v>PR-4-01-1211</v>
      </c>
      <c r="F241" s="19" t="str">
        <f t="shared" si="43"/>
        <v>% Missed Appointment - Verizon - Total</v>
      </c>
      <c r="G241" s="142" t="s">
        <v>181</v>
      </c>
      <c r="S241" s="404" t="str">
        <f>VLOOKUP(E241,AggregateResults!$J$135:$W$184,14,FALSE)</f>
        <v>LIB</v>
      </c>
    </row>
    <row r="242" spans="1:19" ht="15.75" thickBot="1">
      <c r="A242" s="295" t="str">
        <f>AggregateResults!$A$6</f>
        <v>&lt;month&gt;</v>
      </c>
      <c r="B242" s="296" t="str">
        <f>AggregateResults!$B$6</f>
        <v>&lt;state&gt;</v>
      </c>
      <c r="C242" s="296" t="s">
        <v>0</v>
      </c>
      <c r="D242" s="295" t="str">
        <f t="shared" si="43"/>
        <v>Specials</v>
      </c>
      <c r="E242" s="297" t="str">
        <f t="shared" si="43"/>
        <v>PR-4-01-1211</v>
      </c>
      <c r="F242" s="297" t="str">
        <f t="shared" si="43"/>
        <v>% Missed Appointment - Verizon - Total</v>
      </c>
      <c r="G242" s="298" t="s">
        <v>32</v>
      </c>
      <c r="H242" s="438"/>
      <c r="I242" s="298"/>
      <c r="J242" s="298"/>
      <c r="K242" s="298"/>
      <c r="L242" s="298"/>
      <c r="M242" s="438"/>
      <c r="N242" s="439"/>
      <c r="O242" s="439"/>
      <c r="P242" s="440"/>
      <c r="Q242" s="440"/>
      <c r="R242" s="441"/>
      <c r="S242" s="404" t="str">
        <f>VLOOKUP(E242,AggregateResults!$J$135:$W$184,14,FALSE)</f>
        <v>LIB</v>
      </c>
    </row>
    <row r="243" spans="1:19" ht="15">
      <c r="A243" s="54" t="str">
        <f>AggregateResults!$A$6</f>
        <v>&lt;month&gt;</v>
      </c>
      <c r="B243" s="21" t="str">
        <f>AggregateResults!$B$6</f>
        <v>&lt;state&gt;</v>
      </c>
      <c r="C243" s="21" t="s">
        <v>0</v>
      </c>
      <c r="D243" s="54" t="str">
        <f>AggregateResults!E169</f>
        <v>Specials</v>
      </c>
      <c r="E243" s="19" t="str">
        <f>AggregateResults!J169</f>
        <v>PR-4-01-1213</v>
      </c>
      <c r="F243" s="19" t="str">
        <f>AggregateResults!K169</f>
        <v>% Missed Appointment - Verizon - Total</v>
      </c>
      <c r="G243" s="144" t="s">
        <v>129</v>
      </c>
      <c r="S243" s="404" t="str">
        <f>VLOOKUP(E243,AggregateResults!$J$135:$W$184,14,FALSE)</f>
        <v>LIB</v>
      </c>
    </row>
    <row r="244" spans="1:19" ht="15">
      <c r="A244" s="54" t="str">
        <f>AggregateResults!$A$6</f>
        <v>&lt;month&gt;</v>
      </c>
      <c r="B244" s="21" t="str">
        <f>AggregateResults!$B$6</f>
        <v>&lt;state&gt;</v>
      </c>
      <c r="C244" s="21" t="s">
        <v>0</v>
      </c>
      <c r="D244" s="54" t="str">
        <f aca="true" t="shared" si="44" ref="D244:F249">D243</f>
        <v>Specials</v>
      </c>
      <c r="E244" s="19" t="str">
        <f t="shared" si="44"/>
        <v>PR-4-01-1213</v>
      </c>
      <c r="F244" s="19" t="str">
        <f t="shared" si="44"/>
        <v>% Missed Appointment - Verizon - Total</v>
      </c>
      <c r="G244" s="142" t="s">
        <v>130</v>
      </c>
      <c r="S244" s="404" t="str">
        <f>VLOOKUP(E244,AggregateResults!$J$135:$W$184,14,FALSE)</f>
        <v>LIB</v>
      </c>
    </row>
    <row r="245" spans="1:19" ht="15">
      <c r="A245" s="54" t="str">
        <f>AggregateResults!$A$6</f>
        <v>&lt;month&gt;</v>
      </c>
      <c r="B245" s="21" t="str">
        <f>AggregateResults!$B$6</f>
        <v>&lt;state&gt;</v>
      </c>
      <c r="C245" s="21" t="s">
        <v>0</v>
      </c>
      <c r="D245" s="54" t="str">
        <f t="shared" si="44"/>
        <v>Specials</v>
      </c>
      <c r="E245" s="19" t="str">
        <f t="shared" si="44"/>
        <v>PR-4-01-1213</v>
      </c>
      <c r="F245" s="19" t="str">
        <f t="shared" si="44"/>
        <v>% Missed Appointment - Verizon - Total</v>
      </c>
      <c r="G245" s="142" t="s">
        <v>131</v>
      </c>
      <c r="S245" s="404" t="str">
        <f>VLOOKUP(E245,AggregateResults!$J$135:$W$184,14,FALSE)</f>
        <v>LIB</v>
      </c>
    </row>
    <row r="246" spans="1:19" ht="15">
      <c r="A246" s="54" t="str">
        <f>AggregateResults!$A$6</f>
        <v>&lt;month&gt;</v>
      </c>
      <c r="B246" s="21" t="str">
        <f>AggregateResults!$B$6</f>
        <v>&lt;state&gt;</v>
      </c>
      <c r="C246" s="21" t="s">
        <v>0</v>
      </c>
      <c r="D246" s="54" t="str">
        <f t="shared" si="44"/>
        <v>Specials</v>
      </c>
      <c r="E246" s="19" t="str">
        <f t="shared" si="44"/>
        <v>PR-4-01-1213</v>
      </c>
      <c r="F246" s="19" t="str">
        <f t="shared" si="44"/>
        <v>% Missed Appointment - Verizon - Total</v>
      </c>
      <c r="G246" s="142" t="s">
        <v>179</v>
      </c>
      <c r="S246" s="404" t="str">
        <f>VLOOKUP(E246,AggregateResults!$J$135:$W$184,14,FALSE)</f>
        <v>LIB</v>
      </c>
    </row>
    <row r="247" spans="1:19" ht="15">
      <c r="A247" s="54" t="str">
        <f>AggregateResults!$A$6</f>
        <v>&lt;month&gt;</v>
      </c>
      <c r="B247" s="21" t="str">
        <f>AggregateResults!$B$6</f>
        <v>&lt;state&gt;</v>
      </c>
      <c r="C247" s="21" t="s">
        <v>0</v>
      </c>
      <c r="D247" s="54" t="str">
        <f t="shared" si="44"/>
        <v>Specials</v>
      </c>
      <c r="E247" s="19" t="str">
        <f t="shared" si="44"/>
        <v>PR-4-01-1213</v>
      </c>
      <c r="F247" s="19" t="str">
        <f t="shared" si="44"/>
        <v>% Missed Appointment - Verizon - Total</v>
      </c>
      <c r="G247" s="142" t="s">
        <v>180</v>
      </c>
      <c r="S247" s="404" t="str">
        <f>VLOOKUP(E247,AggregateResults!$J$135:$W$184,14,FALSE)</f>
        <v>LIB</v>
      </c>
    </row>
    <row r="248" spans="1:19" ht="15">
      <c r="A248" s="54" t="str">
        <f>AggregateResults!$A$6</f>
        <v>&lt;month&gt;</v>
      </c>
      <c r="B248" s="21" t="str">
        <f>AggregateResults!$B$6</f>
        <v>&lt;state&gt;</v>
      </c>
      <c r="C248" s="21" t="s">
        <v>0</v>
      </c>
      <c r="D248" s="54" t="str">
        <f t="shared" si="44"/>
        <v>Specials</v>
      </c>
      <c r="E248" s="19" t="str">
        <f t="shared" si="44"/>
        <v>PR-4-01-1213</v>
      </c>
      <c r="F248" s="19" t="str">
        <f t="shared" si="44"/>
        <v>% Missed Appointment - Verizon - Total</v>
      </c>
      <c r="G248" s="142" t="s">
        <v>181</v>
      </c>
      <c r="S248" s="404" t="str">
        <f>VLOOKUP(E248,AggregateResults!$J$135:$W$184,14,FALSE)</f>
        <v>LIB</v>
      </c>
    </row>
    <row r="249" spans="1:19" ht="15.75" thickBot="1">
      <c r="A249" s="295" t="str">
        <f>AggregateResults!$A$6</f>
        <v>&lt;month&gt;</v>
      </c>
      <c r="B249" s="296" t="str">
        <f>AggregateResults!$B$6</f>
        <v>&lt;state&gt;</v>
      </c>
      <c r="C249" s="296" t="s">
        <v>0</v>
      </c>
      <c r="D249" s="295" t="str">
        <f t="shared" si="44"/>
        <v>Specials</v>
      </c>
      <c r="E249" s="297" t="str">
        <f t="shared" si="44"/>
        <v>PR-4-01-1213</v>
      </c>
      <c r="F249" s="297" t="str">
        <f t="shared" si="44"/>
        <v>% Missed Appointment - Verizon - Total</v>
      </c>
      <c r="G249" s="298" t="s">
        <v>32</v>
      </c>
      <c r="H249" s="438"/>
      <c r="I249" s="298"/>
      <c r="J249" s="298"/>
      <c r="K249" s="298"/>
      <c r="L249" s="298"/>
      <c r="M249" s="438"/>
      <c r="N249" s="439"/>
      <c r="O249" s="439"/>
      <c r="P249" s="440"/>
      <c r="Q249" s="440"/>
      <c r="R249" s="441"/>
      <c r="S249" s="404" t="str">
        <f>VLOOKUP(E249,AggregateResults!$J$135:$W$184,14,FALSE)</f>
        <v>LIB</v>
      </c>
    </row>
    <row r="250" spans="1:19" ht="15">
      <c r="A250" s="54" t="str">
        <f>AggregateResults!$A$6</f>
        <v>&lt;month&gt;</v>
      </c>
      <c r="B250" s="21" t="str">
        <f>AggregateResults!$B$6</f>
        <v>&lt;state&gt;</v>
      </c>
      <c r="C250" s="21" t="s">
        <v>0</v>
      </c>
      <c r="D250" s="54" t="str">
        <f>AggregateResults!E170</f>
        <v>Specials</v>
      </c>
      <c r="E250" s="19" t="str">
        <f>AggregateResults!J170</f>
        <v>PR-4-01-3530</v>
      </c>
      <c r="F250" s="19" t="str">
        <f>AggregateResults!K170</f>
        <v>% Missed Appointment - Verizon - Total</v>
      </c>
      <c r="G250" s="144" t="s">
        <v>129</v>
      </c>
      <c r="S250" s="404" t="str">
        <f>VLOOKUP(E250,AggregateResults!$J$135:$W$184,14,FALSE)</f>
        <v>LIB</v>
      </c>
    </row>
    <row r="251" spans="1:19" ht="15">
      <c r="A251" s="54" t="str">
        <f>AggregateResults!$A$6</f>
        <v>&lt;month&gt;</v>
      </c>
      <c r="B251" s="21" t="str">
        <f>AggregateResults!$B$6</f>
        <v>&lt;state&gt;</v>
      </c>
      <c r="C251" s="21" t="s">
        <v>0</v>
      </c>
      <c r="D251" s="54" t="str">
        <f aca="true" t="shared" si="45" ref="D251:F256">D250</f>
        <v>Specials</v>
      </c>
      <c r="E251" s="19" t="str">
        <f t="shared" si="45"/>
        <v>PR-4-01-3530</v>
      </c>
      <c r="F251" s="19" t="str">
        <f t="shared" si="45"/>
        <v>% Missed Appointment - Verizon - Total</v>
      </c>
      <c r="G251" s="142" t="s">
        <v>130</v>
      </c>
      <c r="S251" s="404" t="str">
        <f>VLOOKUP(E251,AggregateResults!$J$135:$W$184,14,FALSE)</f>
        <v>LIB</v>
      </c>
    </row>
    <row r="252" spans="1:19" ht="15">
      <c r="A252" s="54" t="str">
        <f>AggregateResults!$A$6</f>
        <v>&lt;month&gt;</v>
      </c>
      <c r="B252" s="21" t="str">
        <f>AggregateResults!$B$6</f>
        <v>&lt;state&gt;</v>
      </c>
      <c r="C252" s="21" t="s">
        <v>0</v>
      </c>
      <c r="D252" s="54" t="str">
        <f t="shared" si="45"/>
        <v>Specials</v>
      </c>
      <c r="E252" s="19" t="str">
        <f t="shared" si="45"/>
        <v>PR-4-01-3530</v>
      </c>
      <c r="F252" s="19" t="str">
        <f t="shared" si="45"/>
        <v>% Missed Appointment - Verizon - Total</v>
      </c>
      <c r="G252" s="142" t="s">
        <v>131</v>
      </c>
      <c r="S252" s="404" t="str">
        <f>VLOOKUP(E252,AggregateResults!$J$135:$W$184,14,FALSE)</f>
        <v>LIB</v>
      </c>
    </row>
    <row r="253" spans="1:19" ht="15">
      <c r="A253" s="54" t="str">
        <f>AggregateResults!$A$6</f>
        <v>&lt;month&gt;</v>
      </c>
      <c r="B253" s="21" t="str">
        <f>AggregateResults!$B$6</f>
        <v>&lt;state&gt;</v>
      </c>
      <c r="C253" s="21" t="s">
        <v>0</v>
      </c>
      <c r="D253" s="54" t="str">
        <f t="shared" si="45"/>
        <v>Specials</v>
      </c>
      <c r="E253" s="19" t="str">
        <f t="shared" si="45"/>
        <v>PR-4-01-3530</v>
      </c>
      <c r="F253" s="19" t="str">
        <f t="shared" si="45"/>
        <v>% Missed Appointment - Verizon - Total</v>
      </c>
      <c r="G253" s="142" t="s">
        <v>179</v>
      </c>
      <c r="S253" s="404" t="str">
        <f>VLOOKUP(E253,AggregateResults!$J$135:$W$184,14,FALSE)</f>
        <v>LIB</v>
      </c>
    </row>
    <row r="254" spans="1:19" ht="15">
      <c r="A254" s="54" t="str">
        <f>AggregateResults!$A$6</f>
        <v>&lt;month&gt;</v>
      </c>
      <c r="B254" s="21" t="str">
        <f>AggregateResults!$B$6</f>
        <v>&lt;state&gt;</v>
      </c>
      <c r="C254" s="21" t="s">
        <v>0</v>
      </c>
      <c r="D254" s="54" t="str">
        <f t="shared" si="45"/>
        <v>Specials</v>
      </c>
      <c r="E254" s="19" t="str">
        <f t="shared" si="45"/>
        <v>PR-4-01-3530</v>
      </c>
      <c r="F254" s="19" t="str">
        <f t="shared" si="45"/>
        <v>% Missed Appointment - Verizon - Total</v>
      </c>
      <c r="G254" s="142" t="s">
        <v>180</v>
      </c>
      <c r="S254" s="404" t="str">
        <f>VLOOKUP(E254,AggregateResults!$J$135:$W$184,14,FALSE)</f>
        <v>LIB</v>
      </c>
    </row>
    <row r="255" spans="1:19" ht="15">
      <c r="A255" s="54" t="str">
        <f>AggregateResults!$A$6</f>
        <v>&lt;month&gt;</v>
      </c>
      <c r="B255" s="21" t="str">
        <f>AggregateResults!$B$6</f>
        <v>&lt;state&gt;</v>
      </c>
      <c r="C255" s="21" t="s">
        <v>0</v>
      </c>
      <c r="D255" s="54" t="str">
        <f t="shared" si="45"/>
        <v>Specials</v>
      </c>
      <c r="E255" s="19" t="str">
        <f t="shared" si="45"/>
        <v>PR-4-01-3530</v>
      </c>
      <c r="F255" s="19" t="str">
        <f t="shared" si="45"/>
        <v>% Missed Appointment - Verizon - Total</v>
      </c>
      <c r="G255" s="142" t="s">
        <v>181</v>
      </c>
      <c r="S255" s="404" t="str">
        <f>VLOOKUP(E255,AggregateResults!$J$135:$W$184,14,FALSE)</f>
        <v>LIB</v>
      </c>
    </row>
    <row r="256" spans="1:19" ht="15.75" thickBot="1">
      <c r="A256" s="295" t="str">
        <f>AggregateResults!$A$6</f>
        <v>&lt;month&gt;</v>
      </c>
      <c r="B256" s="296" t="str">
        <f>AggregateResults!$B$6</f>
        <v>&lt;state&gt;</v>
      </c>
      <c r="C256" s="296" t="s">
        <v>0</v>
      </c>
      <c r="D256" s="295" t="str">
        <f t="shared" si="45"/>
        <v>Specials</v>
      </c>
      <c r="E256" s="297" t="str">
        <f t="shared" si="45"/>
        <v>PR-4-01-3530</v>
      </c>
      <c r="F256" s="297" t="str">
        <f t="shared" si="45"/>
        <v>% Missed Appointment - Verizon - Total</v>
      </c>
      <c r="G256" s="298" t="s">
        <v>32</v>
      </c>
      <c r="H256" s="438"/>
      <c r="I256" s="298"/>
      <c r="J256" s="298"/>
      <c r="K256" s="298"/>
      <c r="L256" s="298"/>
      <c r="M256" s="438"/>
      <c r="N256" s="439"/>
      <c r="O256" s="439"/>
      <c r="P256" s="440"/>
      <c r="Q256" s="440"/>
      <c r="R256" s="441"/>
      <c r="S256" s="404" t="str">
        <f>VLOOKUP(E256,AggregateResults!$J$135:$W$184,14,FALSE)</f>
        <v>LIB</v>
      </c>
    </row>
    <row r="257" spans="1:9" ht="15">
      <c r="A257" s="54" t="str">
        <f>AggregateResults!$A$6</f>
        <v>&lt;month&gt;</v>
      </c>
      <c r="B257" s="21" t="str">
        <f>AggregateResults!$B$6</f>
        <v>&lt;state&gt;</v>
      </c>
      <c r="C257" s="21" t="s">
        <v>0</v>
      </c>
      <c r="D257" s="54" t="str">
        <f>AggregateResults!E171</f>
        <v>Specials</v>
      </c>
      <c r="E257" s="19" t="str">
        <f>AggregateResults!J171</f>
        <v>PR-4-02-1200</v>
      </c>
      <c r="F257" s="19" t="str">
        <f>AggregateResults!K171</f>
        <v>Average Delay Days - Total</v>
      </c>
      <c r="G257" s="144" t="s">
        <v>129</v>
      </c>
      <c r="I257" s="392"/>
    </row>
    <row r="258" spans="1:18" ht="15">
      <c r="A258" s="54" t="str">
        <f>AggregateResults!$A$6</f>
        <v>&lt;month&gt;</v>
      </c>
      <c r="B258" s="21" t="str">
        <f>AggregateResults!$B$6</f>
        <v>&lt;state&gt;</v>
      </c>
      <c r="C258" s="21" t="s">
        <v>0</v>
      </c>
      <c r="D258" s="54" t="str">
        <f aca="true" t="shared" si="46" ref="D258:F263">D257</f>
        <v>Specials</v>
      </c>
      <c r="E258" s="19" t="str">
        <f t="shared" si="46"/>
        <v>PR-4-02-1200</v>
      </c>
      <c r="F258" s="19" t="str">
        <f t="shared" si="46"/>
        <v>Average Delay Days - Total</v>
      </c>
      <c r="G258" s="142" t="s">
        <v>130</v>
      </c>
      <c r="I258" s="392"/>
      <c r="M258" s="453"/>
      <c r="N258" s="454"/>
      <c r="O258" s="435"/>
      <c r="P258" s="443"/>
      <c r="Q258" s="426"/>
      <c r="R258" s="421"/>
    </row>
    <row r="259" spans="1:18" ht="15">
      <c r="A259" s="54" t="str">
        <f>AggregateResults!$A$6</f>
        <v>&lt;month&gt;</v>
      </c>
      <c r="B259" s="21" t="str">
        <f>AggregateResults!$B$6</f>
        <v>&lt;state&gt;</v>
      </c>
      <c r="C259" s="21" t="s">
        <v>0</v>
      </c>
      <c r="D259" s="54" t="str">
        <f t="shared" si="46"/>
        <v>Specials</v>
      </c>
      <c r="E259" s="19" t="str">
        <f t="shared" si="46"/>
        <v>PR-4-02-1200</v>
      </c>
      <c r="F259" s="19" t="str">
        <f t="shared" si="46"/>
        <v>Average Delay Days - Total</v>
      </c>
      <c r="G259" s="142" t="s">
        <v>131</v>
      </c>
      <c r="I259" s="392"/>
      <c r="M259" s="453"/>
      <c r="N259" s="454"/>
      <c r="O259" s="435"/>
      <c r="P259" s="443"/>
      <c r="Q259" s="426"/>
      <c r="R259" s="421"/>
    </row>
    <row r="260" spans="1:18" ht="15">
      <c r="A260" s="54" t="str">
        <f>AggregateResults!$A$6</f>
        <v>&lt;month&gt;</v>
      </c>
      <c r="B260" s="21" t="str">
        <f>AggregateResults!$B$6</f>
        <v>&lt;state&gt;</v>
      </c>
      <c r="C260" s="21" t="s">
        <v>0</v>
      </c>
      <c r="D260" s="54" t="str">
        <f t="shared" si="46"/>
        <v>Specials</v>
      </c>
      <c r="E260" s="19" t="str">
        <f t="shared" si="46"/>
        <v>PR-4-02-1200</v>
      </c>
      <c r="F260" s="19" t="str">
        <f t="shared" si="46"/>
        <v>Average Delay Days - Total</v>
      </c>
      <c r="G260" s="142" t="s">
        <v>179</v>
      </c>
      <c r="I260" s="392"/>
      <c r="M260" s="453"/>
      <c r="N260" s="454"/>
      <c r="O260" s="435"/>
      <c r="P260" s="443"/>
      <c r="Q260" s="426"/>
      <c r="R260" s="421"/>
    </row>
    <row r="261" spans="1:18" ht="15">
      <c r="A261" s="54" t="str">
        <f>AggregateResults!$A$6</f>
        <v>&lt;month&gt;</v>
      </c>
      <c r="B261" s="21" t="str">
        <f>AggregateResults!$B$6</f>
        <v>&lt;state&gt;</v>
      </c>
      <c r="C261" s="21" t="s">
        <v>0</v>
      </c>
      <c r="D261" s="54" t="str">
        <f t="shared" si="46"/>
        <v>Specials</v>
      </c>
      <c r="E261" s="19" t="str">
        <f t="shared" si="46"/>
        <v>PR-4-02-1200</v>
      </c>
      <c r="F261" s="19" t="str">
        <f t="shared" si="46"/>
        <v>Average Delay Days - Total</v>
      </c>
      <c r="G261" s="142" t="s">
        <v>180</v>
      </c>
      <c r="I261" s="392"/>
      <c r="M261" s="453"/>
      <c r="N261" s="454"/>
      <c r="O261" s="435"/>
      <c r="P261" s="443"/>
      <c r="Q261" s="426"/>
      <c r="R261" s="421"/>
    </row>
    <row r="262" spans="1:18" ht="15">
      <c r="A262" s="54" t="str">
        <f>AggregateResults!$A$6</f>
        <v>&lt;month&gt;</v>
      </c>
      <c r="B262" s="21" t="str">
        <f>AggregateResults!$B$6</f>
        <v>&lt;state&gt;</v>
      </c>
      <c r="C262" s="21" t="s">
        <v>0</v>
      </c>
      <c r="D262" s="54" t="str">
        <f t="shared" si="46"/>
        <v>Specials</v>
      </c>
      <c r="E262" s="19" t="str">
        <f t="shared" si="46"/>
        <v>PR-4-02-1200</v>
      </c>
      <c r="F262" s="19" t="str">
        <f t="shared" si="46"/>
        <v>Average Delay Days - Total</v>
      </c>
      <c r="G262" s="142" t="s">
        <v>181</v>
      </c>
      <c r="I262" s="392"/>
      <c r="M262" s="453"/>
      <c r="N262" s="454"/>
      <c r="O262" s="435"/>
      <c r="P262" s="443"/>
      <c r="Q262" s="426"/>
      <c r="R262" s="421"/>
    </row>
    <row r="263" spans="1:18" ht="15.75" thickBot="1">
      <c r="A263" s="295" t="str">
        <f>AggregateResults!$A$6</f>
        <v>&lt;month&gt;</v>
      </c>
      <c r="B263" s="296" t="str">
        <f>AggregateResults!$B$6</f>
        <v>&lt;state&gt;</v>
      </c>
      <c r="C263" s="296" t="s">
        <v>0</v>
      </c>
      <c r="D263" s="295" t="str">
        <f t="shared" si="46"/>
        <v>Specials</v>
      </c>
      <c r="E263" s="297" t="str">
        <f t="shared" si="46"/>
        <v>PR-4-02-1200</v>
      </c>
      <c r="F263" s="297" t="str">
        <f t="shared" si="46"/>
        <v>Average Delay Days - Total</v>
      </c>
      <c r="G263" s="298" t="s">
        <v>32</v>
      </c>
      <c r="H263" s="438"/>
      <c r="I263" s="298"/>
      <c r="J263" s="298"/>
      <c r="K263" s="298"/>
      <c r="L263" s="298"/>
      <c r="M263" s="438"/>
      <c r="N263" s="439"/>
      <c r="O263" s="439"/>
      <c r="P263" s="440"/>
      <c r="Q263" s="440"/>
      <c r="R263" s="441"/>
    </row>
    <row r="264" spans="1:7" ht="15">
      <c r="A264" s="54" t="str">
        <f>AggregateResults!$A$6</f>
        <v>&lt;month&gt;</v>
      </c>
      <c r="B264" s="21" t="str">
        <f>AggregateResults!$B$6</f>
        <v>&lt;state&gt;</v>
      </c>
      <c r="C264" s="21" t="s">
        <v>0</v>
      </c>
      <c r="D264" s="54" t="str">
        <f>AggregateResults!E172</f>
        <v>Specials</v>
      </c>
      <c r="E264" s="19" t="str">
        <f>AggregateResults!J172</f>
        <v>PR-4-02-3530</v>
      </c>
      <c r="F264" s="19" t="str">
        <f>AggregateResults!K172</f>
        <v>Average Delay Days - Total</v>
      </c>
      <c r="G264" s="144" t="s">
        <v>129</v>
      </c>
    </row>
    <row r="265" spans="1:7" ht="15">
      <c r="A265" s="54" t="str">
        <f>AggregateResults!$A$6</f>
        <v>&lt;month&gt;</v>
      </c>
      <c r="B265" s="21" t="str">
        <f>AggregateResults!$B$6</f>
        <v>&lt;state&gt;</v>
      </c>
      <c r="C265" s="21" t="s">
        <v>0</v>
      </c>
      <c r="D265" s="54" t="str">
        <f aca="true" t="shared" si="47" ref="D265:F270">D264</f>
        <v>Specials</v>
      </c>
      <c r="E265" s="19" t="str">
        <f t="shared" si="47"/>
        <v>PR-4-02-3530</v>
      </c>
      <c r="F265" s="19" t="str">
        <f t="shared" si="47"/>
        <v>Average Delay Days - Total</v>
      </c>
      <c r="G265" s="142" t="s">
        <v>130</v>
      </c>
    </row>
    <row r="266" spans="1:7" ht="15">
      <c r="A266" s="54" t="str">
        <f>AggregateResults!$A$6</f>
        <v>&lt;month&gt;</v>
      </c>
      <c r="B266" s="21" t="str">
        <f>AggregateResults!$B$6</f>
        <v>&lt;state&gt;</v>
      </c>
      <c r="C266" s="21" t="s">
        <v>0</v>
      </c>
      <c r="D266" s="54" t="str">
        <f t="shared" si="47"/>
        <v>Specials</v>
      </c>
      <c r="E266" s="19" t="str">
        <f t="shared" si="47"/>
        <v>PR-4-02-3530</v>
      </c>
      <c r="F266" s="19" t="str">
        <f t="shared" si="47"/>
        <v>Average Delay Days - Total</v>
      </c>
      <c r="G266" s="142" t="s">
        <v>131</v>
      </c>
    </row>
    <row r="267" spans="1:7" ht="15">
      <c r="A267" s="54" t="str">
        <f>AggregateResults!$A$6</f>
        <v>&lt;month&gt;</v>
      </c>
      <c r="B267" s="21" t="str">
        <f>AggregateResults!$B$6</f>
        <v>&lt;state&gt;</v>
      </c>
      <c r="C267" s="21" t="s">
        <v>0</v>
      </c>
      <c r="D267" s="54" t="str">
        <f t="shared" si="47"/>
        <v>Specials</v>
      </c>
      <c r="E267" s="19" t="str">
        <f t="shared" si="47"/>
        <v>PR-4-02-3530</v>
      </c>
      <c r="F267" s="19" t="str">
        <f t="shared" si="47"/>
        <v>Average Delay Days - Total</v>
      </c>
      <c r="G267" s="142" t="s">
        <v>179</v>
      </c>
    </row>
    <row r="268" spans="1:7" ht="15">
      <c r="A268" s="54" t="str">
        <f>AggregateResults!$A$6</f>
        <v>&lt;month&gt;</v>
      </c>
      <c r="B268" s="21" t="str">
        <f>AggregateResults!$B$6</f>
        <v>&lt;state&gt;</v>
      </c>
      <c r="C268" s="21" t="s">
        <v>0</v>
      </c>
      <c r="D268" s="54" t="str">
        <f t="shared" si="47"/>
        <v>Specials</v>
      </c>
      <c r="E268" s="19" t="str">
        <f t="shared" si="47"/>
        <v>PR-4-02-3530</v>
      </c>
      <c r="F268" s="19" t="str">
        <f t="shared" si="47"/>
        <v>Average Delay Days - Total</v>
      </c>
      <c r="G268" s="142" t="s">
        <v>180</v>
      </c>
    </row>
    <row r="269" spans="1:7" ht="15">
      <c r="A269" s="54" t="str">
        <f>AggregateResults!$A$6</f>
        <v>&lt;month&gt;</v>
      </c>
      <c r="B269" s="21" t="str">
        <f>AggregateResults!$B$6</f>
        <v>&lt;state&gt;</v>
      </c>
      <c r="C269" s="21" t="s">
        <v>0</v>
      </c>
      <c r="D269" s="54" t="str">
        <f t="shared" si="47"/>
        <v>Specials</v>
      </c>
      <c r="E269" s="19" t="str">
        <f t="shared" si="47"/>
        <v>PR-4-02-3530</v>
      </c>
      <c r="F269" s="19" t="str">
        <f t="shared" si="47"/>
        <v>Average Delay Days - Total</v>
      </c>
      <c r="G269" s="142" t="s">
        <v>181</v>
      </c>
    </row>
    <row r="270" spans="1:18" ht="15.75" thickBot="1">
      <c r="A270" s="295" t="str">
        <f>AggregateResults!$A$6</f>
        <v>&lt;month&gt;</v>
      </c>
      <c r="B270" s="296" t="str">
        <f>AggregateResults!$B$6</f>
        <v>&lt;state&gt;</v>
      </c>
      <c r="C270" s="296" t="s">
        <v>0</v>
      </c>
      <c r="D270" s="295" t="str">
        <f t="shared" si="47"/>
        <v>Specials</v>
      </c>
      <c r="E270" s="297" t="str">
        <f t="shared" si="47"/>
        <v>PR-4-02-3530</v>
      </c>
      <c r="F270" s="297" t="str">
        <f t="shared" si="47"/>
        <v>Average Delay Days - Total</v>
      </c>
      <c r="G270" s="298" t="s">
        <v>32</v>
      </c>
      <c r="H270" s="438"/>
      <c r="I270" s="298"/>
      <c r="J270" s="298"/>
      <c r="K270" s="298"/>
      <c r="L270" s="298"/>
      <c r="M270" s="438"/>
      <c r="N270" s="439"/>
      <c r="O270" s="439"/>
      <c r="P270" s="440"/>
      <c r="Q270" s="440"/>
      <c r="R270" s="441"/>
    </row>
    <row r="271" spans="1:19" ht="15">
      <c r="A271" s="54" t="str">
        <f>AggregateResults!$A$6</f>
        <v>&lt;month&gt;</v>
      </c>
      <c r="B271" s="21" t="str">
        <f>AggregateResults!$B$6</f>
        <v>&lt;state&gt;</v>
      </c>
      <c r="C271" s="21" t="s">
        <v>0</v>
      </c>
      <c r="D271" s="54" t="str">
        <f>AggregateResults!E173</f>
        <v>Specials</v>
      </c>
      <c r="E271" s="19" t="str">
        <f>AggregateResults!J173</f>
        <v>PR-5-01-1200</v>
      </c>
      <c r="F271" s="19" t="str">
        <f>AggregateResults!K173</f>
        <v>% Missed Appointment - Verizon - Facilities</v>
      </c>
      <c r="G271" s="144" t="s">
        <v>129</v>
      </c>
      <c r="S271" s="404" t="str">
        <f>VLOOKUP(E271,AggregateResults!$J$135:$W$184,14,FALSE)</f>
        <v>LIB</v>
      </c>
    </row>
    <row r="272" spans="1:19" ht="15">
      <c r="A272" s="54" t="str">
        <f>AggregateResults!$A$6</f>
        <v>&lt;month&gt;</v>
      </c>
      <c r="B272" s="21" t="str">
        <f>AggregateResults!$B$6</f>
        <v>&lt;state&gt;</v>
      </c>
      <c r="C272" s="21" t="s">
        <v>0</v>
      </c>
      <c r="D272" s="54" t="str">
        <f aca="true" t="shared" si="48" ref="D272:F277">D271</f>
        <v>Specials</v>
      </c>
      <c r="E272" s="19" t="str">
        <f t="shared" si="48"/>
        <v>PR-5-01-1200</v>
      </c>
      <c r="F272" s="19" t="str">
        <f t="shared" si="48"/>
        <v>% Missed Appointment - Verizon - Facilities</v>
      </c>
      <c r="G272" s="142" t="s">
        <v>130</v>
      </c>
      <c r="S272" s="404" t="str">
        <f>VLOOKUP(E272,AggregateResults!$J$135:$W$184,14,FALSE)</f>
        <v>LIB</v>
      </c>
    </row>
    <row r="273" spans="1:19" ht="15">
      <c r="A273" s="54" t="str">
        <f>AggregateResults!$A$6</f>
        <v>&lt;month&gt;</v>
      </c>
      <c r="B273" s="21" t="str">
        <f>AggregateResults!$B$6</f>
        <v>&lt;state&gt;</v>
      </c>
      <c r="C273" s="21" t="s">
        <v>0</v>
      </c>
      <c r="D273" s="54" t="str">
        <f t="shared" si="48"/>
        <v>Specials</v>
      </c>
      <c r="E273" s="19" t="str">
        <f t="shared" si="48"/>
        <v>PR-5-01-1200</v>
      </c>
      <c r="F273" s="19" t="str">
        <f t="shared" si="48"/>
        <v>% Missed Appointment - Verizon - Facilities</v>
      </c>
      <c r="G273" s="142" t="s">
        <v>131</v>
      </c>
      <c r="S273" s="404" t="str">
        <f>VLOOKUP(E273,AggregateResults!$J$135:$W$184,14,FALSE)</f>
        <v>LIB</v>
      </c>
    </row>
    <row r="274" spans="1:19" ht="15">
      <c r="A274" s="54" t="str">
        <f>AggregateResults!$A$6</f>
        <v>&lt;month&gt;</v>
      </c>
      <c r="B274" s="21" t="str">
        <f>AggregateResults!$B$6</f>
        <v>&lt;state&gt;</v>
      </c>
      <c r="C274" s="21" t="s">
        <v>0</v>
      </c>
      <c r="D274" s="54" t="str">
        <f t="shared" si="48"/>
        <v>Specials</v>
      </c>
      <c r="E274" s="19" t="str">
        <f t="shared" si="48"/>
        <v>PR-5-01-1200</v>
      </c>
      <c r="F274" s="19" t="str">
        <f t="shared" si="48"/>
        <v>% Missed Appointment - Verizon - Facilities</v>
      </c>
      <c r="G274" s="142" t="s">
        <v>179</v>
      </c>
      <c r="S274" s="404" t="str">
        <f>VLOOKUP(E274,AggregateResults!$J$135:$W$184,14,FALSE)</f>
        <v>LIB</v>
      </c>
    </row>
    <row r="275" spans="1:19" ht="15">
      <c r="A275" s="54" t="str">
        <f>AggregateResults!$A$6</f>
        <v>&lt;month&gt;</v>
      </c>
      <c r="B275" s="21" t="str">
        <f>AggregateResults!$B$6</f>
        <v>&lt;state&gt;</v>
      </c>
      <c r="C275" s="21" t="s">
        <v>0</v>
      </c>
      <c r="D275" s="54" t="str">
        <f t="shared" si="48"/>
        <v>Specials</v>
      </c>
      <c r="E275" s="19" t="str">
        <f t="shared" si="48"/>
        <v>PR-5-01-1200</v>
      </c>
      <c r="F275" s="19" t="str">
        <f t="shared" si="48"/>
        <v>% Missed Appointment - Verizon - Facilities</v>
      </c>
      <c r="G275" s="142" t="s">
        <v>180</v>
      </c>
      <c r="S275" s="404" t="str">
        <f>VLOOKUP(E275,AggregateResults!$J$135:$W$184,14,FALSE)</f>
        <v>LIB</v>
      </c>
    </row>
    <row r="276" spans="1:19" ht="15">
      <c r="A276" s="54" t="str">
        <f>AggregateResults!$A$6</f>
        <v>&lt;month&gt;</v>
      </c>
      <c r="B276" s="21" t="str">
        <f>AggregateResults!$B$6</f>
        <v>&lt;state&gt;</v>
      </c>
      <c r="C276" s="21" t="s">
        <v>0</v>
      </c>
      <c r="D276" s="54" t="str">
        <f t="shared" si="48"/>
        <v>Specials</v>
      </c>
      <c r="E276" s="19" t="str">
        <f t="shared" si="48"/>
        <v>PR-5-01-1200</v>
      </c>
      <c r="F276" s="19" t="str">
        <f t="shared" si="48"/>
        <v>% Missed Appointment - Verizon - Facilities</v>
      </c>
      <c r="G276" s="142" t="s">
        <v>181</v>
      </c>
      <c r="S276" s="404" t="str">
        <f>VLOOKUP(E276,AggregateResults!$J$135:$W$184,14,FALSE)</f>
        <v>LIB</v>
      </c>
    </row>
    <row r="277" spans="1:19" ht="15.75" thickBot="1">
      <c r="A277" s="295" t="str">
        <f>AggregateResults!$A$6</f>
        <v>&lt;month&gt;</v>
      </c>
      <c r="B277" s="296" t="str">
        <f>AggregateResults!$B$6</f>
        <v>&lt;state&gt;</v>
      </c>
      <c r="C277" s="296" t="s">
        <v>0</v>
      </c>
      <c r="D277" s="295" t="str">
        <f t="shared" si="48"/>
        <v>Specials</v>
      </c>
      <c r="E277" s="297" t="str">
        <f t="shared" si="48"/>
        <v>PR-5-01-1200</v>
      </c>
      <c r="F277" s="297" t="str">
        <f t="shared" si="48"/>
        <v>% Missed Appointment - Verizon - Facilities</v>
      </c>
      <c r="G277" s="298" t="s">
        <v>32</v>
      </c>
      <c r="H277" s="438"/>
      <c r="I277" s="298"/>
      <c r="J277" s="298"/>
      <c r="K277" s="298"/>
      <c r="L277" s="298"/>
      <c r="M277" s="438"/>
      <c r="N277" s="439"/>
      <c r="O277" s="439"/>
      <c r="P277" s="440"/>
      <c r="Q277" s="440"/>
      <c r="R277" s="441"/>
      <c r="S277" s="404" t="str">
        <f>VLOOKUP(E277,AggregateResults!$J$135:$W$184,14,FALSE)</f>
        <v>LIB</v>
      </c>
    </row>
    <row r="278" spans="1:19" ht="15">
      <c r="A278" s="54" t="str">
        <f>AggregateResults!$A$6</f>
        <v>&lt;month&gt;</v>
      </c>
      <c r="B278" s="21" t="str">
        <f>AggregateResults!$B$6</f>
        <v>&lt;state&gt;</v>
      </c>
      <c r="C278" s="21" t="s">
        <v>0</v>
      </c>
      <c r="D278" s="54" t="str">
        <f>AggregateResults!E174</f>
        <v>Specials</v>
      </c>
      <c r="E278" s="19" t="str">
        <f>AggregateResults!J174</f>
        <v>PR-5-02-1200</v>
      </c>
      <c r="F278" s="19" t="str">
        <f>AggregateResults!K174</f>
        <v>% Orders Held for Facilities &gt; 15 Days</v>
      </c>
      <c r="G278" s="144" t="s">
        <v>129</v>
      </c>
      <c r="S278" s="404" t="str">
        <f>VLOOKUP(E278,AggregateResults!$J$135:$W$184,14,FALSE)</f>
        <v>LIB</v>
      </c>
    </row>
    <row r="279" spans="1:19" ht="15">
      <c r="A279" s="54" t="str">
        <f>AggregateResults!$A$6</f>
        <v>&lt;month&gt;</v>
      </c>
      <c r="B279" s="21" t="str">
        <f>AggregateResults!$B$6</f>
        <v>&lt;state&gt;</v>
      </c>
      <c r="C279" s="21" t="s">
        <v>0</v>
      </c>
      <c r="D279" s="54" t="str">
        <f aca="true" t="shared" si="49" ref="D279:F284">D278</f>
        <v>Specials</v>
      </c>
      <c r="E279" s="19" t="str">
        <f t="shared" si="49"/>
        <v>PR-5-02-1200</v>
      </c>
      <c r="F279" s="19" t="str">
        <f t="shared" si="49"/>
        <v>% Orders Held for Facilities &gt; 15 Days</v>
      </c>
      <c r="G279" s="142" t="s">
        <v>130</v>
      </c>
      <c r="S279" s="404" t="str">
        <f>VLOOKUP(E279,AggregateResults!$J$135:$W$184,14,FALSE)</f>
        <v>LIB</v>
      </c>
    </row>
    <row r="280" spans="1:19" ht="15">
      <c r="A280" s="54" t="str">
        <f>AggregateResults!$A$6</f>
        <v>&lt;month&gt;</v>
      </c>
      <c r="B280" s="21" t="str">
        <f>AggregateResults!$B$6</f>
        <v>&lt;state&gt;</v>
      </c>
      <c r="C280" s="21" t="s">
        <v>0</v>
      </c>
      <c r="D280" s="54" t="str">
        <f t="shared" si="49"/>
        <v>Specials</v>
      </c>
      <c r="E280" s="19" t="str">
        <f t="shared" si="49"/>
        <v>PR-5-02-1200</v>
      </c>
      <c r="F280" s="19" t="str">
        <f t="shared" si="49"/>
        <v>% Orders Held for Facilities &gt; 15 Days</v>
      </c>
      <c r="G280" s="142" t="s">
        <v>131</v>
      </c>
      <c r="S280" s="404" t="str">
        <f>VLOOKUP(E280,AggregateResults!$J$135:$W$184,14,FALSE)</f>
        <v>LIB</v>
      </c>
    </row>
    <row r="281" spans="1:19" ht="15">
      <c r="A281" s="54" t="str">
        <f>AggregateResults!$A$6</f>
        <v>&lt;month&gt;</v>
      </c>
      <c r="B281" s="21" t="str">
        <f>AggregateResults!$B$6</f>
        <v>&lt;state&gt;</v>
      </c>
      <c r="C281" s="21" t="s">
        <v>0</v>
      </c>
      <c r="D281" s="54" t="str">
        <f t="shared" si="49"/>
        <v>Specials</v>
      </c>
      <c r="E281" s="19" t="str">
        <f t="shared" si="49"/>
        <v>PR-5-02-1200</v>
      </c>
      <c r="F281" s="19" t="str">
        <f t="shared" si="49"/>
        <v>% Orders Held for Facilities &gt; 15 Days</v>
      </c>
      <c r="G281" s="142" t="s">
        <v>179</v>
      </c>
      <c r="S281" s="404" t="str">
        <f>VLOOKUP(E281,AggregateResults!$J$135:$W$184,14,FALSE)</f>
        <v>LIB</v>
      </c>
    </row>
    <row r="282" spans="1:19" ht="15">
      <c r="A282" s="54" t="str">
        <f>AggregateResults!$A$6</f>
        <v>&lt;month&gt;</v>
      </c>
      <c r="B282" s="21" t="str">
        <f>AggregateResults!$B$6</f>
        <v>&lt;state&gt;</v>
      </c>
      <c r="C282" s="21" t="s">
        <v>0</v>
      </c>
      <c r="D282" s="54" t="str">
        <f t="shared" si="49"/>
        <v>Specials</v>
      </c>
      <c r="E282" s="19" t="str">
        <f t="shared" si="49"/>
        <v>PR-5-02-1200</v>
      </c>
      <c r="F282" s="19" t="str">
        <f t="shared" si="49"/>
        <v>% Orders Held for Facilities &gt; 15 Days</v>
      </c>
      <c r="G282" s="142" t="s">
        <v>180</v>
      </c>
      <c r="S282" s="404" t="str">
        <f>VLOOKUP(E282,AggregateResults!$J$135:$W$184,14,FALSE)</f>
        <v>LIB</v>
      </c>
    </row>
    <row r="283" spans="1:19" ht="15">
      <c r="A283" s="54" t="str">
        <f>AggregateResults!$A$6</f>
        <v>&lt;month&gt;</v>
      </c>
      <c r="B283" s="21" t="str">
        <f>AggregateResults!$B$6</f>
        <v>&lt;state&gt;</v>
      </c>
      <c r="C283" s="21" t="s">
        <v>0</v>
      </c>
      <c r="D283" s="54" t="str">
        <f t="shared" si="49"/>
        <v>Specials</v>
      </c>
      <c r="E283" s="19" t="str">
        <f t="shared" si="49"/>
        <v>PR-5-02-1200</v>
      </c>
      <c r="F283" s="19" t="str">
        <f t="shared" si="49"/>
        <v>% Orders Held for Facilities &gt; 15 Days</v>
      </c>
      <c r="G283" s="142" t="s">
        <v>181</v>
      </c>
      <c r="S283" s="404" t="str">
        <f>VLOOKUP(E283,AggregateResults!$J$135:$W$184,14,FALSE)</f>
        <v>LIB</v>
      </c>
    </row>
    <row r="284" spans="1:19" ht="15.75" thickBot="1">
      <c r="A284" s="295" t="str">
        <f>AggregateResults!$A$6</f>
        <v>&lt;month&gt;</v>
      </c>
      <c r="B284" s="296" t="str">
        <f>AggregateResults!$B$6</f>
        <v>&lt;state&gt;</v>
      </c>
      <c r="C284" s="296" t="s">
        <v>0</v>
      </c>
      <c r="D284" s="295" t="str">
        <f t="shared" si="49"/>
        <v>Specials</v>
      </c>
      <c r="E284" s="297" t="str">
        <f t="shared" si="49"/>
        <v>PR-5-02-1200</v>
      </c>
      <c r="F284" s="297" t="str">
        <f t="shared" si="49"/>
        <v>% Orders Held for Facilities &gt; 15 Days</v>
      </c>
      <c r="G284" s="298" t="s">
        <v>32</v>
      </c>
      <c r="H284" s="438"/>
      <c r="I284" s="298"/>
      <c r="J284" s="298"/>
      <c r="K284" s="298"/>
      <c r="L284" s="298"/>
      <c r="M284" s="438"/>
      <c r="N284" s="439"/>
      <c r="O284" s="439"/>
      <c r="P284" s="440"/>
      <c r="Q284" s="440"/>
      <c r="R284" s="441"/>
      <c r="S284" s="404" t="str">
        <f>VLOOKUP(E284,AggregateResults!$J$135:$W$184,14,FALSE)</f>
        <v>LIB</v>
      </c>
    </row>
    <row r="285" spans="1:19" ht="15">
      <c r="A285" s="54" t="str">
        <f>AggregateResults!$A$6</f>
        <v>&lt;month&gt;</v>
      </c>
      <c r="B285" s="21" t="str">
        <f>AggregateResults!$B$6</f>
        <v>&lt;state&gt;</v>
      </c>
      <c r="C285" s="21" t="s">
        <v>0</v>
      </c>
      <c r="D285" s="54" t="str">
        <f>AggregateResults!E175</f>
        <v>Specials</v>
      </c>
      <c r="E285" s="19" t="str">
        <f>AggregateResults!J175</f>
        <v>PR-6-01-1200</v>
      </c>
      <c r="F285" s="19" t="str">
        <f>AggregateResults!K175</f>
        <v>% Installation Troubles reported within 30 Days</v>
      </c>
      <c r="G285" s="144" t="s">
        <v>129</v>
      </c>
      <c r="S285" s="404" t="str">
        <f>VLOOKUP(E285,AggregateResults!$J$135:$W$184,14,FALSE)</f>
        <v>LIB</v>
      </c>
    </row>
    <row r="286" spans="1:19" ht="15">
      <c r="A286" s="54" t="str">
        <f>AggregateResults!$A$6</f>
        <v>&lt;month&gt;</v>
      </c>
      <c r="B286" s="21" t="str">
        <f>AggregateResults!$B$6</f>
        <v>&lt;state&gt;</v>
      </c>
      <c r="C286" s="21" t="s">
        <v>0</v>
      </c>
      <c r="D286" s="54" t="str">
        <f aca="true" t="shared" si="50" ref="D286:F291">D285</f>
        <v>Specials</v>
      </c>
      <c r="E286" s="19" t="str">
        <f t="shared" si="50"/>
        <v>PR-6-01-1200</v>
      </c>
      <c r="F286" s="19" t="str">
        <f t="shared" si="50"/>
        <v>% Installation Troubles reported within 30 Days</v>
      </c>
      <c r="G286" s="142" t="s">
        <v>130</v>
      </c>
      <c r="S286" s="404" t="str">
        <f>VLOOKUP(E286,AggregateResults!$J$135:$W$184,14,FALSE)</f>
        <v>LIB</v>
      </c>
    </row>
    <row r="287" spans="1:19" ht="15">
      <c r="A287" s="54" t="str">
        <f>AggregateResults!$A$6</f>
        <v>&lt;month&gt;</v>
      </c>
      <c r="B287" s="21" t="str">
        <f>AggregateResults!$B$6</f>
        <v>&lt;state&gt;</v>
      </c>
      <c r="C287" s="21" t="s">
        <v>0</v>
      </c>
      <c r="D287" s="54" t="str">
        <f t="shared" si="50"/>
        <v>Specials</v>
      </c>
      <c r="E287" s="19" t="str">
        <f t="shared" si="50"/>
        <v>PR-6-01-1200</v>
      </c>
      <c r="F287" s="19" t="str">
        <f t="shared" si="50"/>
        <v>% Installation Troubles reported within 30 Days</v>
      </c>
      <c r="G287" s="142" t="s">
        <v>131</v>
      </c>
      <c r="S287" s="404" t="str">
        <f>VLOOKUP(E287,AggregateResults!$J$135:$W$184,14,FALSE)</f>
        <v>LIB</v>
      </c>
    </row>
    <row r="288" spans="1:19" ht="15">
      <c r="A288" s="54" t="str">
        <f>AggregateResults!$A$6</f>
        <v>&lt;month&gt;</v>
      </c>
      <c r="B288" s="21" t="str">
        <f>AggregateResults!$B$6</f>
        <v>&lt;state&gt;</v>
      </c>
      <c r="C288" s="21" t="s">
        <v>0</v>
      </c>
      <c r="D288" s="54" t="str">
        <f t="shared" si="50"/>
        <v>Specials</v>
      </c>
      <c r="E288" s="19" t="str">
        <f t="shared" si="50"/>
        <v>PR-6-01-1200</v>
      </c>
      <c r="F288" s="19" t="str">
        <f t="shared" si="50"/>
        <v>% Installation Troubles reported within 30 Days</v>
      </c>
      <c r="G288" s="142" t="s">
        <v>179</v>
      </c>
      <c r="S288" s="404" t="str">
        <f>VLOOKUP(E288,AggregateResults!$J$135:$W$184,14,FALSE)</f>
        <v>LIB</v>
      </c>
    </row>
    <row r="289" spans="1:19" ht="15">
      <c r="A289" s="54" t="str">
        <f>AggregateResults!$A$6</f>
        <v>&lt;month&gt;</v>
      </c>
      <c r="B289" s="21" t="str">
        <f>AggregateResults!$B$6</f>
        <v>&lt;state&gt;</v>
      </c>
      <c r="C289" s="21" t="s">
        <v>0</v>
      </c>
      <c r="D289" s="54" t="str">
        <f t="shared" si="50"/>
        <v>Specials</v>
      </c>
      <c r="E289" s="19" t="str">
        <f t="shared" si="50"/>
        <v>PR-6-01-1200</v>
      </c>
      <c r="F289" s="19" t="str">
        <f t="shared" si="50"/>
        <v>% Installation Troubles reported within 30 Days</v>
      </c>
      <c r="G289" s="142" t="s">
        <v>180</v>
      </c>
      <c r="S289" s="404" t="str">
        <f>VLOOKUP(E289,AggregateResults!$J$135:$W$184,14,FALSE)</f>
        <v>LIB</v>
      </c>
    </row>
    <row r="290" spans="1:19" ht="15">
      <c r="A290" s="54" t="str">
        <f>AggregateResults!$A$6</f>
        <v>&lt;month&gt;</v>
      </c>
      <c r="B290" s="21" t="str">
        <f>AggregateResults!$B$6</f>
        <v>&lt;state&gt;</v>
      </c>
      <c r="C290" s="21" t="s">
        <v>0</v>
      </c>
      <c r="D290" s="54" t="str">
        <f t="shared" si="50"/>
        <v>Specials</v>
      </c>
      <c r="E290" s="19" t="str">
        <f t="shared" si="50"/>
        <v>PR-6-01-1200</v>
      </c>
      <c r="F290" s="19" t="str">
        <f t="shared" si="50"/>
        <v>% Installation Troubles reported within 30 Days</v>
      </c>
      <c r="G290" s="142" t="s">
        <v>181</v>
      </c>
      <c r="S290" s="404" t="str">
        <f>VLOOKUP(E290,AggregateResults!$J$135:$W$184,14,FALSE)</f>
        <v>LIB</v>
      </c>
    </row>
    <row r="291" spans="1:19" ht="15.75" thickBot="1">
      <c r="A291" s="295" t="str">
        <f>AggregateResults!$A$6</f>
        <v>&lt;month&gt;</v>
      </c>
      <c r="B291" s="296" t="str">
        <f>AggregateResults!$B$6</f>
        <v>&lt;state&gt;</v>
      </c>
      <c r="C291" s="296" t="s">
        <v>0</v>
      </c>
      <c r="D291" s="295" t="str">
        <f t="shared" si="50"/>
        <v>Specials</v>
      </c>
      <c r="E291" s="297" t="str">
        <f t="shared" si="50"/>
        <v>PR-6-01-1200</v>
      </c>
      <c r="F291" s="297" t="str">
        <f t="shared" si="50"/>
        <v>% Installation Troubles reported within 30 Days</v>
      </c>
      <c r="G291" s="298" t="s">
        <v>32</v>
      </c>
      <c r="H291" s="438"/>
      <c r="I291" s="298"/>
      <c r="J291" s="298"/>
      <c r="K291" s="298"/>
      <c r="L291" s="298"/>
      <c r="M291" s="438"/>
      <c r="N291" s="439"/>
      <c r="O291" s="439"/>
      <c r="P291" s="440"/>
      <c r="Q291" s="440"/>
      <c r="R291" s="441"/>
      <c r="S291" s="404" t="str">
        <f>VLOOKUP(E291,AggregateResults!$J$135:$W$184,14,FALSE)</f>
        <v>LIB</v>
      </c>
    </row>
    <row r="292" spans="1:18" ht="15">
      <c r="A292" s="54" t="str">
        <f>AggregateResults!$A$6</f>
        <v>&lt;month&gt;</v>
      </c>
      <c r="B292" s="21" t="str">
        <f>AggregateResults!$B$6</f>
        <v>&lt;state&gt;</v>
      </c>
      <c r="C292" s="21" t="s">
        <v>0</v>
      </c>
      <c r="D292" s="54" t="str">
        <f>AggregateResults!E176</f>
        <v>Specials</v>
      </c>
      <c r="E292" s="19" t="str">
        <f>AggregateResults!J176</f>
        <v>MR-4-01-1216</v>
      </c>
      <c r="F292" s="19" t="str">
        <f>AggregateResults!K176</f>
        <v>Mean Time To Repair - Total</v>
      </c>
      <c r="G292" s="144" t="s">
        <v>129</v>
      </c>
      <c r="I292" s="392"/>
      <c r="P292" s="436"/>
      <c r="Q292" s="436"/>
      <c r="R292" s="437"/>
    </row>
    <row r="293" spans="1:18" ht="15">
      <c r="A293" s="54" t="str">
        <f>AggregateResults!$A$6</f>
        <v>&lt;month&gt;</v>
      </c>
      <c r="B293" s="21" t="str">
        <f>AggregateResults!$B$6</f>
        <v>&lt;state&gt;</v>
      </c>
      <c r="C293" s="21" t="s">
        <v>0</v>
      </c>
      <c r="D293" s="54" t="str">
        <f aca="true" t="shared" si="51" ref="D293:F298">D292</f>
        <v>Specials</v>
      </c>
      <c r="E293" s="19" t="str">
        <f t="shared" si="51"/>
        <v>MR-4-01-1216</v>
      </c>
      <c r="F293" s="19" t="str">
        <f t="shared" si="51"/>
        <v>Mean Time To Repair - Total</v>
      </c>
      <c r="G293" s="142" t="s">
        <v>130</v>
      </c>
      <c r="I293" s="392"/>
      <c r="N293" s="454"/>
      <c r="P293" s="443"/>
      <c r="Q293" s="426"/>
      <c r="R293" s="421"/>
    </row>
    <row r="294" spans="1:18" ht="15">
      <c r="A294" s="54" t="str">
        <f>AggregateResults!$A$6</f>
        <v>&lt;month&gt;</v>
      </c>
      <c r="B294" s="21" t="str">
        <f>AggregateResults!$B$6</f>
        <v>&lt;state&gt;</v>
      </c>
      <c r="C294" s="21" t="s">
        <v>0</v>
      </c>
      <c r="D294" s="54" t="str">
        <f t="shared" si="51"/>
        <v>Specials</v>
      </c>
      <c r="E294" s="19" t="str">
        <f t="shared" si="51"/>
        <v>MR-4-01-1216</v>
      </c>
      <c r="F294" s="19" t="str">
        <f t="shared" si="51"/>
        <v>Mean Time To Repair - Total</v>
      </c>
      <c r="G294" s="142" t="s">
        <v>131</v>
      </c>
      <c r="I294" s="392"/>
      <c r="M294" s="453"/>
      <c r="N294" s="454"/>
      <c r="P294" s="443"/>
      <c r="Q294" s="426"/>
      <c r="R294" s="421"/>
    </row>
    <row r="295" spans="1:18" ht="15">
      <c r="A295" s="54" t="str">
        <f>AggregateResults!$A$6</f>
        <v>&lt;month&gt;</v>
      </c>
      <c r="B295" s="21" t="str">
        <f>AggregateResults!$B$6</f>
        <v>&lt;state&gt;</v>
      </c>
      <c r="C295" s="21" t="s">
        <v>0</v>
      </c>
      <c r="D295" s="54" t="str">
        <f t="shared" si="51"/>
        <v>Specials</v>
      </c>
      <c r="E295" s="19" t="str">
        <f t="shared" si="51"/>
        <v>MR-4-01-1216</v>
      </c>
      <c r="F295" s="19" t="str">
        <f t="shared" si="51"/>
        <v>Mean Time To Repair - Total</v>
      </c>
      <c r="G295" s="142" t="s">
        <v>179</v>
      </c>
      <c r="I295" s="392"/>
      <c r="M295" s="453"/>
      <c r="N295" s="454"/>
      <c r="P295" s="443"/>
      <c r="Q295" s="426"/>
      <c r="R295" s="421"/>
    </row>
    <row r="296" spans="1:18" ht="15">
      <c r="A296" s="54" t="str">
        <f>AggregateResults!$A$6</f>
        <v>&lt;month&gt;</v>
      </c>
      <c r="B296" s="21" t="str">
        <f>AggregateResults!$B$6</f>
        <v>&lt;state&gt;</v>
      </c>
      <c r="C296" s="21" t="s">
        <v>0</v>
      </c>
      <c r="D296" s="54" t="str">
        <f t="shared" si="51"/>
        <v>Specials</v>
      </c>
      <c r="E296" s="19" t="str">
        <f t="shared" si="51"/>
        <v>MR-4-01-1216</v>
      </c>
      <c r="F296" s="19" t="str">
        <f t="shared" si="51"/>
        <v>Mean Time To Repair - Total</v>
      </c>
      <c r="G296" s="142" t="s">
        <v>180</v>
      </c>
      <c r="I296" s="392"/>
      <c r="M296" s="453"/>
      <c r="N296" s="454"/>
      <c r="P296" s="443"/>
      <c r="Q296" s="426"/>
      <c r="R296" s="421"/>
    </row>
    <row r="297" spans="1:18" ht="15">
      <c r="A297" s="54" t="str">
        <f>AggregateResults!$A$6</f>
        <v>&lt;month&gt;</v>
      </c>
      <c r="B297" s="21" t="str">
        <f>AggregateResults!$B$6</f>
        <v>&lt;state&gt;</v>
      </c>
      <c r="C297" s="21" t="s">
        <v>0</v>
      </c>
      <c r="D297" s="54" t="str">
        <f t="shared" si="51"/>
        <v>Specials</v>
      </c>
      <c r="E297" s="19" t="str">
        <f t="shared" si="51"/>
        <v>MR-4-01-1216</v>
      </c>
      <c r="F297" s="19" t="str">
        <f t="shared" si="51"/>
        <v>Mean Time To Repair - Total</v>
      </c>
      <c r="G297" s="142" t="s">
        <v>181</v>
      </c>
      <c r="I297" s="392"/>
      <c r="M297" s="453"/>
      <c r="N297" s="454"/>
      <c r="P297" s="443"/>
      <c r="Q297" s="426"/>
      <c r="R297" s="421"/>
    </row>
    <row r="298" spans="1:18" ht="15.75" thickBot="1">
      <c r="A298" s="295" t="str">
        <f>AggregateResults!$A$6</f>
        <v>&lt;month&gt;</v>
      </c>
      <c r="B298" s="296" t="str">
        <f>AggregateResults!$B$6</f>
        <v>&lt;state&gt;</v>
      </c>
      <c r="C298" s="296" t="s">
        <v>0</v>
      </c>
      <c r="D298" s="295" t="str">
        <f t="shared" si="51"/>
        <v>Specials</v>
      </c>
      <c r="E298" s="297" t="str">
        <f t="shared" si="51"/>
        <v>MR-4-01-1216</v>
      </c>
      <c r="F298" s="297" t="str">
        <f t="shared" si="51"/>
        <v>Mean Time To Repair - Total</v>
      </c>
      <c r="G298" s="298" t="s">
        <v>32</v>
      </c>
      <c r="H298" s="438"/>
      <c r="I298" s="298"/>
      <c r="J298" s="298"/>
      <c r="K298" s="298"/>
      <c r="L298" s="298"/>
      <c r="M298" s="438"/>
      <c r="N298" s="439"/>
      <c r="O298" s="439"/>
      <c r="P298" s="440"/>
      <c r="Q298" s="440"/>
      <c r="R298" s="441"/>
    </row>
    <row r="299" spans="1:7" ht="15">
      <c r="A299" s="54" t="str">
        <f>AggregateResults!$A$6</f>
        <v>&lt;month&gt;</v>
      </c>
      <c r="B299" s="21" t="str">
        <f>AggregateResults!$B$6</f>
        <v>&lt;state&gt;</v>
      </c>
      <c r="C299" s="21" t="s">
        <v>0</v>
      </c>
      <c r="D299" s="54" t="str">
        <f>AggregateResults!E177</f>
        <v>Specials</v>
      </c>
      <c r="E299" s="19" t="str">
        <f>AggregateResults!J177</f>
        <v>MR-4-01-1217</v>
      </c>
      <c r="F299" s="19" t="str">
        <f>AggregateResults!K177</f>
        <v>Mean Time To Repair - Total</v>
      </c>
      <c r="G299" s="144" t="s">
        <v>129</v>
      </c>
    </row>
    <row r="300" spans="1:7" ht="15">
      <c r="A300" s="54" t="str">
        <f>AggregateResults!$A$6</f>
        <v>&lt;month&gt;</v>
      </c>
      <c r="B300" s="21" t="str">
        <f>AggregateResults!$B$6</f>
        <v>&lt;state&gt;</v>
      </c>
      <c r="C300" s="21" t="s">
        <v>0</v>
      </c>
      <c r="D300" s="54" t="str">
        <f aca="true" t="shared" si="52" ref="D300:F305">D299</f>
        <v>Specials</v>
      </c>
      <c r="E300" s="19" t="str">
        <f t="shared" si="52"/>
        <v>MR-4-01-1217</v>
      </c>
      <c r="F300" s="19" t="str">
        <f t="shared" si="52"/>
        <v>Mean Time To Repair - Total</v>
      </c>
      <c r="G300" s="142" t="s">
        <v>130</v>
      </c>
    </row>
    <row r="301" spans="1:7" ht="15">
      <c r="A301" s="54" t="str">
        <f>AggregateResults!$A$6</f>
        <v>&lt;month&gt;</v>
      </c>
      <c r="B301" s="21" t="str">
        <f>AggregateResults!$B$6</f>
        <v>&lt;state&gt;</v>
      </c>
      <c r="C301" s="21" t="s">
        <v>0</v>
      </c>
      <c r="D301" s="54" t="str">
        <f t="shared" si="52"/>
        <v>Specials</v>
      </c>
      <c r="E301" s="19" t="str">
        <f t="shared" si="52"/>
        <v>MR-4-01-1217</v>
      </c>
      <c r="F301" s="19" t="str">
        <f t="shared" si="52"/>
        <v>Mean Time To Repair - Total</v>
      </c>
      <c r="G301" s="142" t="s">
        <v>131</v>
      </c>
    </row>
    <row r="302" spans="1:7" ht="15">
      <c r="A302" s="54" t="str">
        <f>AggregateResults!$A$6</f>
        <v>&lt;month&gt;</v>
      </c>
      <c r="B302" s="21" t="str">
        <f>AggregateResults!$B$6</f>
        <v>&lt;state&gt;</v>
      </c>
      <c r="C302" s="21" t="s">
        <v>0</v>
      </c>
      <c r="D302" s="54" t="str">
        <f t="shared" si="52"/>
        <v>Specials</v>
      </c>
      <c r="E302" s="19" t="str">
        <f t="shared" si="52"/>
        <v>MR-4-01-1217</v>
      </c>
      <c r="F302" s="19" t="str">
        <f t="shared" si="52"/>
        <v>Mean Time To Repair - Total</v>
      </c>
      <c r="G302" s="142" t="s">
        <v>179</v>
      </c>
    </row>
    <row r="303" spans="1:7" ht="15">
      <c r="A303" s="54" t="str">
        <f>AggregateResults!$A$6</f>
        <v>&lt;month&gt;</v>
      </c>
      <c r="B303" s="21" t="str">
        <f>AggregateResults!$B$6</f>
        <v>&lt;state&gt;</v>
      </c>
      <c r="C303" s="21" t="s">
        <v>0</v>
      </c>
      <c r="D303" s="54" t="str">
        <f t="shared" si="52"/>
        <v>Specials</v>
      </c>
      <c r="E303" s="19" t="str">
        <f t="shared" si="52"/>
        <v>MR-4-01-1217</v>
      </c>
      <c r="F303" s="19" t="str">
        <f t="shared" si="52"/>
        <v>Mean Time To Repair - Total</v>
      </c>
      <c r="G303" s="142" t="s">
        <v>180</v>
      </c>
    </row>
    <row r="304" spans="1:7" ht="15">
      <c r="A304" s="54" t="str">
        <f>AggregateResults!$A$6</f>
        <v>&lt;month&gt;</v>
      </c>
      <c r="B304" s="21" t="str">
        <f>AggregateResults!$B$6</f>
        <v>&lt;state&gt;</v>
      </c>
      <c r="C304" s="21" t="s">
        <v>0</v>
      </c>
      <c r="D304" s="54" t="str">
        <f t="shared" si="52"/>
        <v>Specials</v>
      </c>
      <c r="E304" s="19" t="str">
        <f t="shared" si="52"/>
        <v>MR-4-01-1217</v>
      </c>
      <c r="F304" s="19" t="str">
        <f t="shared" si="52"/>
        <v>Mean Time To Repair - Total</v>
      </c>
      <c r="G304" s="142" t="s">
        <v>181</v>
      </c>
    </row>
    <row r="305" spans="1:18" ht="15.75" thickBot="1">
      <c r="A305" s="295" t="str">
        <f>AggregateResults!$A$6</f>
        <v>&lt;month&gt;</v>
      </c>
      <c r="B305" s="296" t="str">
        <f>AggregateResults!$B$6</f>
        <v>&lt;state&gt;</v>
      </c>
      <c r="C305" s="296" t="s">
        <v>0</v>
      </c>
      <c r="D305" s="295" t="str">
        <f t="shared" si="52"/>
        <v>Specials</v>
      </c>
      <c r="E305" s="297" t="str">
        <f t="shared" si="52"/>
        <v>MR-4-01-1217</v>
      </c>
      <c r="F305" s="297" t="str">
        <f t="shared" si="52"/>
        <v>Mean Time To Repair - Total</v>
      </c>
      <c r="G305" s="298" t="s">
        <v>32</v>
      </c>
      <c r="H305" s="438"/>
      <c r="I305" s="298"/>
      <c r="J305" s="298"/>
      <c r="K305" s="298"/>
      <c r="L305" s="298"/>
      <c r="M305" s="438"/>
      <c r="N305" s="439"/>
      <c r="O305" s="439"/>
      <c r="P305" s="440"/>
      <c r="Q305" s="440"/>
      <c r="R305" s="441"/>
    </row>
    <row r="306" spans="1:19" ht="15">
      <c r="A306" s="54" t="str">
        <f>AggregateResults!$A$6</f>
        <v>&lt;month&gt;</v>
      </c>
      <c r="B306" s="21" t="str">
        <f>AggregateResults!$B$6</f>
        <v>&lt;state&gt;</v>
      </c>
      <c r="C306" s="21" t="s">
        <v>0</v>
      </c>
      <c r="D306" s="54" t="str">
        <f>AggregateResults!E178</f>
        <v>Specials</v>
      </c>
      <c r="E306" s="19" t="str">
        <f>AggregateResults!J178</f>
        <v>MR-4-08-1216</v>
      </c>
      <c r="F306" s="19" t="str">
        <f>AggregateResults!K178</f>
        <v>% Out of Service &gt; 24 Hours</v>
      </c>
      <c r="G306" s="144" t="s">
        <v>129</v>
      </c>
      <c r="S306" s="404" t="str">
        <f>VLOOKUP(E306,AggregateResults!$J$135:$W$184,14,FALSE)</f>
        <v>LIB</v>
      </c>
    </row>
    <row r="307" spans="1:19" ht="15">
      <c r="A307" s="54" t="str">
        <f>AggregateResults!$A$6</f>
        <v>&lt;month&gt;</v>
      </c>
      <c r="B307" s="21" t="str">
        <f>AggregateResults!$B$6</f>
        <v>&lt;state&gt;</v>
      </c>
      <c r="C307" s="21" t="s">
        <v>0</v>
      </c>
      <c r="D307" s="54" t="str">
        <f aca="true" t="shared" si="53" ref="D307:F312">D306</f>
        <v>Specials</v>
      </c>
      <c r="E307" s="19" t="str">
        <f t="shared" si="53"/>
        <v>MR-4-08-1216</v>
      </c>
      <c r="F307" s="19" t="str">
        <f t="shared" si="53"/>
        <v>% Out of Service &gt; 24 Hours</v>
      </c>
      <c r="G307" s="142" t="s">
        <v>130</v>
      </c>
      <c r="S307" s="404" t="str">
        <f>VLOOKUP(E307,AggregateResults!$J$135:$W$184,14,FALSE)</f>
        <v>LIB</v>
      </c>
    </row>
    <row r="308" spans="1:19" ht="15">
      <c r="A308" s="54" t="str">
        <f>AggregateResults!$A$6</f>
        <v>&lt;month&gt;</v>
      </c>
      <c r="B308" s="21" t="str">
        <f>AggregateResults!$B$6</f>
        <v>&lt;state&gt;</v>
      </c>
      <c r="C308" s="21" t="s">
        <v>0</v>
      </c>
      <c r="D308" s="54" t="str">
        <f t="shared" si="53"/>
        <v>Specials</v>
      </c>
      <c r="E308" s="19" t="str">
        <f t="shared" si="53"/>
        <v>MR-4-08-1216</v>
      </c>
      <c r="F308" s="19" t="str">
        <f t="shared" si="53"/>
        <v>% Out of Service &gt; 24 Hours</v>
      </c>
      <c r="G308" s="142" t="s">
        <v>131</v>
      </c>
      <c r="S308" s="404" t="str">
        <f>VLOOKUP(E308,AggregateResults!$J$135:$W$184,14,FALSE)</f>
        <v>LIB</v>
      </c>
    </row>
    <row r="309" spans="1:19" ht="15">
      <c r="A309" s="54" t="str">
        <f>AggregateResults!$A$6</f>
        <v>&lt;month&gt;</v>
      </c>
      <c r="B309" s="21" t="str">
        <f>AggregateResults!$B$6</f>
        <v>&lt;state&gt;</v>
      </c>
      <c r="C309" s="21" t="s">
        <v>0</v>
      </c>
      <c r="D309" s="54" t="str">
        <f t="shared" si="53"/>
        <v>Specials</v>
      </c>
      <c r="E309" s="19" t="str">
        <f t="shared" si="53"/>
        <v>MR-4-08-1216</v>
      </c>
      <c r="F309" s="19" t="str">
        <f t="shared" si="53"/>
        <v>% Out of Service &gt; 24 Hours</v>
      </c>
      <c r="G309" s="142" t="s">
        <v>179</v>
      </c>
      <c r="S309" s="404" t="str">
        <f>VLOOKUP(E309,AggregateResults!$J$135:$W$184,14,FALSE)</f>
        <v>LIB</v>
      </c>
    </row>
    <row r="310" spans="1:19" ht="15">
      <c r="A310" s="54" t="str">
        <f>AggregateResults!$A$6</f>
        <v>&lt;month&gt;</v>
      </c>
      <c r="B310" s="21" t="str">
        <f>AggregateResults!$B$6</f>
        <v>&lt;state&gt;</v>
      </c>
      <c r="C310" s="21" t="s">
        <v>0</v>
      </c>
      <c r="D310" s="54" t="str">
        <f t="shared" si="53"/>
        <v>Specials</v>
      </c>
      <c r="E310" s="19" t="str">
        <f t="shared" si="53"/>
        <v>MR-4-08-1216</v>
      </c>
      <c r="F310" s="19" t="str">
        <f t="shared" si="53"/>
        <v>% Out of Service &gt; 24 Hours</v>
      </c>
      <c r="G310" s="142" t="s">
        <v>180</v>
      </c>
      <c r="S310" s="404" t="str">
        <f>VLOOKUP(E310,AggregateResults!$J$135:$W$184,14,FALSE)</f>
        <v>LIB</v>
      </c>
    </row>
    <row r="311" spans="1:19" ht="15">
      <c r="A311" s="54" t="str">
        <f>AggregateResults!$A$6</f>
        <v>&lt;month&gt;</v>
      </c>
      <c r="B311" s="21" t="str">
        <f>AggregateResults!$B$6</f>
        <v>&lt;state&gt;</v>
      </c>
      <c r="C311" s="21" t="s">
        <v>0</v>
      </c>
      <c r="D311" s="54" t="str">
        <f t="shared" si="53"/>
        <v>Specials</v>
      </c>
      <c r="E311" s="19" t="str">
        <f t="shared" si="53"/>
        <v>MR-4-08-1216</v>
      </c>
      <c r="F311" s="19" t="str">
        <f t="shared" si="53"/>
        <v>% Out of Service &gt; 24 Hours</v>
      </c>
      <c r="G311" s="142" t="s">
        <v>181</v>
      </c>
      <c r="S311" s="404" t="str">
        <f>VLOOKUP(E311,AggregateResults!$J$135:$W$184,14,FALSE)</f>
        <v>LIB</v>
      </c>
    </row>
    <row r="312" spans="1:19" ht="15.75" thickBot="1">
      <c r="A312" s="295" t="str">
        <f>AggregateResults!$A$6</f>
        <v>&lt;month&gt;</v>
      </c>
      <c r="B312" s="296" t="str">
        <f>AggregateResults!$B$6</f>
        <v>&lt;state&gt;</v>
      </c>
      <c r="C312" s="296" t="s">
        <v>0</v>
      </c>
      <c r="D312" s="295" t="str">
        <f t="shared" si="53"/>
        <v>Specials</v>
      </c>
      <c r="E312" s="297" t="str">
        <f t="shared" si="53"/>
        <v>MR-4-08-1216</v>
      </c>
      <c r="F312" s="297" t="str">
        <f t="shared" si="53"/>
        <v>% Out of Service &gt; 24 Hours</v>
      </c>
      <c r="G312" s="298" t="s">
        <v>32</v>
      </c>
      <c r="H312" s="438"/>
      <c r="I312" s="298"/>
      <c r="J312" s="298"/>
      <c r="K312" s="298"/>
      <c r="L312" s="298"/>
      <c r="M312" s="438"/>
      <c r="N312" s="439"/>
      <c r="O312" s="439"/>
      <c r="P312" s="440"/>
      <c r="Q312" s="440"/>
      <c r="R312" s="441"/>
      <c r="S312" s="404" t="str">
        <f>VLOOKUP(E312,AggregateResults!$J$135:$W$184,14,FALSE)</f>
        <v>LIB</v>
      </c>
    </row>
    <row r="313" spans="1:19" ht="15">
      <c r="A313" s="54" t="str">
        <f>AggregateResults!$A$6</f>
        <v>&lt;month&gt;</v>
      </c>
      <c r="B313" s="21" t="str">
        <f>AggregateResults!$B$6</f>
        <v>&lt;state&gt;</v>
      </c>
      <c r="C313" s="21" t="s">
        <v>0</v>
      </c>
      <c r="D313" s="54" t="str">
        <f>AggregateResults!E179</f>
        <v>Specials</v>
      </c>
      <c r="E313" s="19" t="str">
        <f>AggregateResults!J179</f>
        <v>MR-4-08-1217</v>
      </c>
      <c r="F313" s="19" t="str">
        <f>AggregateResults!K179</f>
        <v>% Out of Service &gt; 24 Hours</v>
      </c>
      <c r="G313" s="144" t="s">
        <v>129</v>
      </c>
      <c r="S313" s="404" t="str">
        <f>VLOOKUP(E313,AggregateResults!$J$135:$W$184,14,FALSE)</f>
        <v>LIB</v>
      </c>
    </row>
    <row r="314" spans="1:19" ht="15">
      <c r="A314" s="54" t="str">
        <f>AggregateResults!$A$6</f>
        <v>&lt;month&gt;</v>
      </c>
      <c r="B314" s="21" t="str">
        <f>AggregateResults!$B$6</f>
        <v>&lt;state&gt;</v>
      </c>
      <c r="C314" s="21" t="s">
        <v>0</v>
      </c>
      <c r="D314" s="54" t="str">
        <f aca="true" t="shared" si="54" ref="D314:F319">D313</f>
        <v>Specials</v>
      </c>
      <c r="E314" s="19" t="str">
        <f t="shared" si="54"/>
        <v>MR-4-08-1217</v>
      </c>
      <c r="F314" s="19" t="str">
        <f t="shared" si="54"/>
        <v>% Out of Service &gt; 24 Hours</v>
      </c>
      <c r="G314" s="142" t="s">
        <v>130</v>
      </c>
      <c r="S314" s="404" t="str">
        <f>VLOOKUP(E314,AggregateResults!$J$135:$W$184,14,FALSE)</f>
        <v>LIB</v>
      </c>
    </row>
    <row r="315" spans="1:19" ht="15">
      <c r="A315" s="54" t="str">
        <f>AggregateResults!$A$6</f>
        <v>&lt;month&gt;</v>
      </c>
      <c r="B315" s="21" t="str">
        <f>AggregateResults!$B$6</f>
        <v>&lt;state&gt;</v>
      </c>
      <c r="C315" s="21" t="s">
        <v>0</v>
      </c>
      <c r="D315" s="54" t="str">
        <f t="shared" si="54"/>
        <v>Specials</v>
      </c>
      <c r="E315" s="19" t="str">
        <f t="shared" si="54"/>
        <v>MR-4-08-1217</v>
      </c>
      <c r="F315" s="19" t="str">
        <f t="shared" si="54"/>
        <v>% Out of Service &gt; 24 Hours</v>
      </c>
      <c r="G315" s="142" t="s">
        <v>131</v>
      </c>
      <c r="S315" s="404" t="str">
        <f>VLOOKUP(E315,AggregateResults!$J$135:$W$184,14,FALSE)</f>
        <v>LIB</v>
      </c>
    </row>
    <row r="316" spans="1:19" ht="15">
      <c r="A316" s="54" t="str">
        <f>AggregateResults!$A$6</f>
        <v>&lt;month&gt;</v>
      </c>
      <c r="B316" s="21" t="str">
        <f>AggregateResults!$B$6</f>
        <v>&lt;state&gt;</v>
      </c>
      <c r="C316" s="21" t="s">
        <v>0</v>
      </c>
      <c r="D316" s="54" t="str">
        <f t="shared" si="54"/>
        <v>Specials</v>
      </c>
      <c r="E316" s="19" t="str">
        <f t="shared" si="54"/>
        <v>MR-4-08-1217</v>
      </c>
      <c r="F316" s="19" t="str">
        <f t="shared" si="54"/>
        <v>% Out of Service &gt; 24 Hours</v>
      </c>
      <c r="G316" s="142" t="s">
        <v>179</v>
      </c>
      <c r="S316" s="404" t="str">
        <f>VLOOKUP(E316,AggregateResults!$J$135:$W$184,14,FALSE)</f>
        <v>LIB</v>
      </c>
    </row>
    <row r="317" spans="1:19" ht="15">
      <c r="A317" s="54" t="str">
        <f>AggregateResults!$A$6</f>
        <v>&lt;month&gt;</v>
      </c>
      <c r="B317" s="21" t="str">
        <f>AggregateResults!$B$6</f>
        <v>&lt;state&gt;</v>
      </c>
      <c r="C317" s="21" t="s">
        <v>0</v>
      </c>
      <c r="D317" s="54" t="str">
        <f t="shared" si="54"/>
        <v>Specials</v>
      </c>
      <c r="E317" s="19" t="str">
        <f t="shared" si="54"/>
        <v>MR-4-08-1217</v>
      </c>
      <c r="F317" s="19" t="str">
        <f t="shared" si="54"/>
        <v>% Out of Service &gt; 24 Hours</v>
      </c>
      <c r="G317" s="142" t="s">
        <v>180</v>
      </c>
      <c r="S317" s="404" t="str">
        <f>VLOOKUP(E317,AggregateResults!$J$135:$W$184,14,FALSE)</f>
        <v>LIB</v>
      </c>
    </row>
    <row r="318" spans="1:19" ht="15">
      <c r="A318" s="54" t="str">
        <f>AggregateResults!$A$6</f>
        <v>&lt;month&gt;</v>
      </c>
      <c r="B318" s="21" t="str">
        <f>AggregateResults!$B$6</f>
        <v>&lt;state&gt;</v>
      </c>
      <c r="C318" s="21" t="s">
        <v>0</v>
      </c>
      <c r="D318" s="54" t="str">
        <f t="shared" si="54"/>
        <v>Specials</v>
      </c>
      <c r="E318" s="19" t="str">
        <f t="shared" si="54"/>
        <v>MR-4-08-1217</v>
      </c>
      <c r="F318" s="19" t="str">
        <f t="shared" si="54"/>
        <v>% Out of Service &gt; 24 Hours</v>
      </c>
      <c r="G318" s="142" t="s">
        <v>181</v>
      </c>
      <c r="S318" s="404" t="str">
        <f>VLOOKUP(E318,AggregateResults!$J$135:$W$184,14,FALSE)</f>
        <v>LIB</v>
      </c>
    </row>
    <row r="319" spans="1:19" ht="15.75" thickBot="1">
      <c r="A319" s="295" t="str">
        <f>AggregateResults!$A$6</f>
        <v>&lt;month&gt;</v>
      </c>
      <c r="B319" s="296" t="str">
        <f>AggregateResults!$B$6</f>
        <v>&lt;state&gt;</v>
      </c>
      <c r="C319" s="296" t="s">
        <v>0</v>
      </c>
      <c r="D319" s="295" t="str">
        <f t="shared" si="54"/>
        <v>Specials</v>
      </c>
      <c r="E319" s="297" t="str">
        <f t="shared" si="54"/>
        <v>MR-4-08-1217</v>
      </c>
      <c r="F319" s="297" t="str">
        <f t="shared" si="54"/>
        <v>% Out of Service &gt; 24 Hours</v>
      </c>
      <c r="G319" s="298" t="s">
        <v>32</v>
      </c>
      <c r="H319" s="438"/>
      <c r="I319" s="298"/>
      <c r="J319" s="298"/>
      <c r="K319" s="298"/>
      <c r="L319" s="298"/>
      <c r="M319" s="438"/>
      <c r="N319" s="439"/>
      <c r="O319" s="439"/>
      <c r="P319" s="440"/>
      <c r="Q319" s="440"/>
      <c r="R319" s="441"/>
      <c r="S319" s="404" t="str">
        <f>VLOOKUP(E319,AggregateResults!$J$135:$W$184,14,FALSE)</f>
        <v>LIB</v>
      </c>
    </row>
    <row r="320" spans="1:18" ht="15">
      <c r="A320" s="54" t="str">
        <f>AggregateResults!$A$6</f>
        <v>&lt;month&gt;</v>
      </c>
      <c r="B320" s="21" t="str">
        <f>AggregateResults!$B$6</f>
        <v>&lt;state&gt;</v>
      </c>
      <c r="C320" s="21" t="s">
        <v>0</v>
      </c>
      <c r="D320" s="54" t="str">
        <f>AggregateResults!E184</f>
        <v>Other</v>
      </c>
      <c r="E320" s="19" t="str">
        <f>AggregateResults!J184</f>
        <v>BI-9-01-1000</v>
      </c>
      <c r="F320" s="19" t="str">
        <f>AggregateResults!K184</f>
        <v>% Billing Completeness in Twelve Billing Cycles</v>
      </c>
      <c r="G320" s="144" t="s">
        <v>129</v>
      </c>
      <c r="I320" s="392"/>
      <c r="P320" s="436"/>
      <c r="Q320" s="436"/>
      <c r="R320" s="437"/>
    </row>
    <row r="321" spans="1:9" ht="15">
      <c r="A321" s="54" t="str">
        <f>AggregateResults!$A$6</f>
        <v>&lt;month&gt;</v>
      </c>
      <c r="B321" s="21" t="str">
        <f>AggregateResults!$B$6</f>
        <v>&lt;state&gt;</v>
      </c>
      <c r="C321" s="21" t="s">
        <v>0</v>
      </c>
      <c r="D321" s="54" t="str">
        <f aca="true" t="shared" si="55" ref="D321:D326">D320</f>
        <v>Other</v>
      </c>
      <c r="E321" s="19" t="str">
        <f aca="true" t="shared" si="56" ref="E321:E326">E320</f>
        <v>BI-9-01-1000</v>
      </c>
      <c r="F321" s="19" t="str">
        <f aca="true" t="shared" si="57" ref="F321:F326">F320</f>
        <v>% Billing Completeness in Twelve Billing Cycles</v>
      </c>
      <c r="G321" s="142" t="s">
        <v>130</v>
      </c>
      <c r="I321" s="392"/>
    </row>
    <row r="322" spans="1:9" ht="15">
      <c r="A322" s="54" t="str">
        <f>AggregateResults!$A$6</f>
        <v>&lt;month&gt;</v>
      </c>
      <c r="B322" s="21" t="str">
        <f>AggregateResults!$B$6</f>
        <v>&lt;state&gt;</v>
      </c>
      <c r="C322" s="21" t="s">
        <v>0</v>
      </c>
      <c r="D322" s="54" t="str">
        <f t="shared" si="55"/>
        <v>Other</v>
      </c>
      <c r="E322" s="19" t="str">
        <f t="shared" si="56"/>
        <v>BI-9-01-1000</v>
      </c>
      <c r="F322" s="19" t="str">
        <f t="shared" si="57"/>
        <v>% Billing Completeness in Twelve Billing Cycles</v>
      </c>
      <c r="G322" s="142" t="s">
        <v>131</v>
      </c>
      <c r="I322" s="392"/>
    </row>
    <row r="323" spans="1:9" ht="15">
      <c r="A323" s="54" t="str">
        <f>AggregateResults!$A$6</f>
        <v>&lt;month&gt;</v>
      </c>
      <c r="B323" s="21" t="str">
        <f>AggregateResults!$B$6</f>
        <v>&lt;state&gt;</v>
      </c>
      <c r="C323" s="21" t="s">
        <v>0</v>
      </c>
      <c r="D323" s="54" t="str">
        <f t="shared" si="55"/>
        <v>Other</v>
      </c>
      <c r="E323" s="19" t="str">
        <f t="shared" si="56"/>
        <v>BI-9-01-1000</v>
      </c>
      <c r="F323" s="19" t="str">
        <f t="shared" si="57"/>
        <v>% Billing Completeness in Twelve Billing Cycles</v>
      </c>
      <c r="G323" s="142" t="s">
        <v>179</v>
      </c>
      <c r="I323" s="392"/>
    </row>
    <row r="324" spans="1:9" ht="15">
      <c r="A324" s="54" t="str">
        <f>AggregateResults!$A$6</f>
        <v>&lt;month&gt;</v>
      </c>
      <c r="B324" s="21" t="str">
        <f>AggregateResults!$B$6</f>
        <v>&lt;state&gt;</v>
      </c>
      <c r="C324" s="21" t="s">
        <v>0</v>
      </c>
      <c r="D324" s="54" t="str">
        <f t="shared" si="55"/>
        <v>Other</v>
      </c>
      <c r="E324" s="19" t="str">
        <f t="shared" si="56"/>
        <v>BI-9-01-1000</v>
      </c>
      <c r="F324" s="19" t="str">
        <f t="shared" si="57"/>
        <v>% Billing Completeness in Twelve Billing Cycles</v>
      </c>
      <c r="G324" s="142" t="s">
        <v>180</v>
      </c>
      <c r="I324" s="392"/>
    </row>
    <row r="325" spans="1:9" ht="15">
      <c r="A325" s="54" t="str">
        <f>AggregateResults!$A$6</f>
        <v>&lt;month&gt;</v>
      </c>
      <c r="B325" s="21" t="str">
        <f>AggregateResults!$B$6</f>
        <v>&lt;state&gt;</v>
      </c>
      <c r="C325" s="21" t="s">
        <v>0</v>
      </c>
      <c r="D325" s="54" t="str">
        <f t="shared" si="55"/>
        <v>Other</v>
      </c>
      <c r="E325" s="19" t="str">
        <f t="shared" si="56"/>
        <v>BI-9-01-1000</v>
      </c>
      <c r="F325" s="19" t="str">
        <f t="shared" si="57"/>
        <v>% Billing Completeness in Twelve Billing Cycles</v>
      </c>
      <c r="G325" s="142" t="s">
        <v>181</v>
      </c>
      <c r="I325" s="392"/>
    </row>
    <row r="326" spans="1:18" ht="15.75" thickBot="1">
      <c r="A326" s="295" t="str">
        <f>AggregateResults!$A$6</f>
        <v>&lt;month&gt;</v>
      </c>
      <c r="B326" s="296" t="str">
        <f>AggregateResults!$B$6</f>
        <v>&lt;state&gt;</v>
      </c>
      <c r="C326" s="296" t="s">
        <v>0</v>
      </c>
      <c r="D326" s="295" t="str">
        <f t="shared" si="55"/>
        <v>Other</v>
      </c>
      <c r="E326" s="297" t="str">
        <f t="shared" si="56"/>
        <v>BI-9-01-1000</v>
      </c>
      <c r="F326" s="297" t="str">
        <f t="shared" si="57"/>
        <v>% Billing Completeness in Twelve Billing Cycles</v>
      </c>
      <c r="G326" s="298" t="s">
        <v>32</v>
      </c>
      <c r="H326" s="438"/>
      <c r="I326" s="298"/>
      <c r="J326" s="298"/>
      <c r="K326" s="298"/>
      <c r="L326" s="298"/>
      <c r="M326" s="438"/>
      <c r="N326" s="439"/>
      <c r="O326" s="439"/>
      <c r="P326" s="440"/>
      <c r="Q326" s="440"/>
      <c r="R326" s="441"/>
    </row>
    <row r="329" ht="15">
      <c r="A329" s="455"/>
    </row>
    <row r="330" ht="15">
      <c r="A330" s="54"/>
    </row>
    <row r="331" ht="15">
      <c r="A331" s="389"/>
    </row>
  </sheetData>
  <sheetProtection/>
  <autoFilter ref="A4:R319"/>
  <printOptions horizontalCentered="1"/>
  <pageMargins left="0.5" right="0" top="0.5" bottom="0" header="0" footer="0"/>
  <pageSetup fitToHeight="0" fitToWidth="1" horizontalDpi="600" verticalDpi="600" orientation="portrait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4"/>
  <sheetViews>
    <sheetView zoomScale="75" zoomScaleNormal="75" zoomScalePageLayoutView="0" workbookViewId="0" topLeftCell="A1">
      <selection activeCell="A1" sqref="A1"/>
    </sheetView>
  </sheetViews>
  <sheetFormatPr defaultColWidth="8.88671875" defaultRowHeight="15"/>
  <cols>
    <col min="1" max="1" width="17.4453125" style="456" customWidth="1"/>
    <col min="2" max="2" width="10.10546875" style="456" customWidth="1"/>
    <col min="3" max="3" width="16.5546875" style="456" customWidth="1"/>
    <col min="4" max="4" width="11.4453125" style="456" customWidth="1"/>
    <col min="5" max="5" width="9.4453125" style="456" customWidth="1"/>
    <col min="6" max="6" width="8.99609375" style="456" customWidth="1"/>
    <col min="7" max="7" width="9.21484375" style="456" customWidth="1"/>
    <col min="8" max="8" width="8.77734375" style="456" customWidth="1"/>
    <col min="9" max="9" width="7.77734375" style="456" customWidth="1"/>
    <col min="10" max="10" width="8.88671875" style="456" customWidth="1"/>
    <col min="11" max="12" width="7.5546875" style="456" customWidth="1"/>
    <col min="13" max="13" width="12.4453125" style="456" customWidth="1"/>
    <col min="14" max="16" width="7.5546875" style="456" customWidth="1"/>
    <col min="17" max="16384" width="8.88671875" style="456" customWidth="1"/>
  </cols>
  <sheetData>
    <row r="1" spans="3:15" ht="15.75" customHeight="1">
      <c r="C1" s="457" t="s">
        <v>341</v>
      </c>
      <c r="K1" s="458" t="s">
        <v>138</v>
      </c>
      <c r="O1" s="459"/>
    </row>
    <row r="2" spans="3:15" ht="24.75" customHeight="1">
      <c r="C2" s="460" t="s">
        <v>95</v>
      </c>
      <c r="O2" s="459"/>
    </row>
    <row r="3" spans="2:15" ht="15" customHeight="1">
      <c r="B3" s="461" t="s">
        <v>35</v>
      </c>
      <c r="O3" s="459"/>
    </row>
    <row r="4" spans="1:15" ht="51" customHeight="1">
      <c r="A4" s="462" t="s">
        <v>93</v>
      </c>
      <c r="B4" s="463">
        <v>124875</v>
      </c>
      <c r="C4" s="464" t="s">
        <v>35</v>
      </c>
      <c r="D4" s="465" t="s">
        <v>171</v>
      </c>
      <c r="E4" s="465" t="s">
        <v>172</v>
      </c>
      <c r="F4" s="465" t="s">
        <v>173</v>
      </c>
      <c r="G4" s="465" t="s">
        <v>174</v>
      </c>
      <c r="H4" s="465" t="s">
        <v>175</v>
      </c>
      <c r="I4" s="465" t="s">
        <v>176</v>
      </c>
      <c r="J4" s="465" t="s">
        <v>170</v>
      </c>
      <c r="K4" s="465" t="s">
        <v>177</v>
      </c>
      <c r="L4" s="466" t="s">
        <v>292</v>
      </c>
      <c r="M4" s="466" t="s">
        <v>293</v>
      </c>
      <c r="N4" s="467"/>
      <c r="O4" s="468"/>
    </row>
    <row r="5" spans="1:15" ht="15" customHeight="1">
      <c r="A5" s="469" t="s">
        <v>200</v>
      </c>
      <c r="B5" s="463"/>
      <c r="C5" s="470">
        <v>74925</v>
      </c>
      <c r="D5" s="471">
        <v>6243.75</v>
      </c>
      <c r="E5" s="472">
        <v>-0.11515</v>
      </c>
      <c r="F5" s="473">
        <v>-0.67</v>
      </c>
      <c r="G5" s="474">
        <v>19</v>
      </c>
      <c r="H5" s="475">
        <v>0.1</v>
      </c>
      <c r="I5" s="476">
        <v>624</v>
      </c>
      <c r="J5" s="477">
        <v>-0.0292</v>
      </c>
      <c r="K5" s="478">
        <v>296</v>
      </c>
      <c r="L5" s="479">
        <v>-0.39258</v>
      </c>
      <c r="M5" s="479">
        <v>-0.25387</v>
      </c>
      <c r="O5" s="468"/>
    </row>
    <row r="6" spans="1:15" ht="15" customHeight="1">
      <c r="A6" s="469" t="s">
        <v>30</v>
      </c>
      <c r="B6" s="463"/>
      <c r="C6" s="470">
        <v>24975</v>
      </c>
      <c r="D6" s="471">
        <v>2081.25</v>
      </c>
      <c r="E6" s="472">
        <v>-0.13278</v>
      </c>
      <c r="F6" s="473">
        <v>-0.67</v>
      </c>
      <c r="G6" s="474">
        <v>19</v>
      </c>
      <c r="H6" s="475">
        <v>0.1</v>
      </c>
      <c r="I6" s="476">
        <v>208</v>
      </c>
      <c r="J6" s="477">
        <v>-0.02827</v>
      </c>
      <c r="K6" s="478">
        <v>99</v>
      </c>
      <c r="L6" s="479">
        <v>-0.40139</v>
      </c>
      <c r="M6" s="479">
        <v>-0.26709</v>
      </c>
      <c r="O6" s="468"/>
    </row>
    <row r="7" spans="1:15" ht="15">
      <c r="A7" s="469" t="s">
        <v>34</v>
      </c>
      <c r="B7" s="463"/>
      <c r="C7" s="470">
        <v>24975</v>
      </c>
      <c r="D7" s="471">
        <v>2081.25</v>
      </c>
      <c r="E7" s="472">
        <v>-0.17857</v>
      </c>
      <c r="F7" s="473">
        <v>-1</v>
      </c>
      <c r="G7" s="474">
        <v>13</v>
      </c>
      <c r="H7" s="475">
        <v>0.1</v>
      </c>
      <c r="I7" s="476">
        <v>208</v>
      </c>
      <c r="J7" s="477">
        <v>-0.06319</v>
      </c>
      <c r="K7" s="478">
        <v>144</v>
      </c>
      <c r="L7" s="479">
        <v>-0.58929</v>
      </c>
      <c r="M7" s="479">
        <v>-0.38393</v>
      </c>
      <c r="O7" s="468"/>
    </row>
    <row r="8" spans="2:15" ht="15.75" customHeight="1" thickBot="1">
      <c r="B8" s="463"/>
      <c r="D8" s="480">
        <v>10406</v>
      </c>
      <c r="O8" s="468"/>
    </row>
    <row r="9" spans="2:15" ht="15.75" thickTop="1">
      <c r="B9" s="463"/>
      <c r="O9" s="468"/>
    </row>
    <row r="10" spans="1:15" ht="15">
      <c r="A10" s="462" t="s">
        <v>94</v>
      </c>
      <c r="B10" s="481">
        <v>255780</v>
      </c>
      <c r="C10" s="461" t="s">
        <v>183</v>
      </c>
      <c r="D10" s="461" t="s">
        <v>30</v>
      </c>
      <c r="E10" s="461" t="s">
        <v>34</v>
      </c>
      <c r="F10" s="461" t="s">
        <v>33</v>
      </c>
      <c r="G10" s="461" t="s">
        <v>199</v>
      </c>
      <c r="H10" s="461" t="s">
        <v>32</v>
      </c>
      <c r="O10" s="468"/>
    </row>
    <row r="11" spans="1:15" ht="15">
      <c r="A11" s="482" t="s">
        <v>96</v>
      </c>
      <c r="B11" s="471"/>
      <c r="C11" s="470">
        <v>88200</v>
      </c>
      <c r="D11" s="470">
        <v>52920</v>
      </c>
      <c r="E11" s="470">
        <v>47775</v>
      </c>
      <c r="F11" s="470">
        <v>32340</v>
      </c>
      <c r="G11" s="470">
        <v>34545</v>
      </c>
      <c r="H11" s="463">
        <v>255780</v>
      </c>
      <c r="I11" s="463"/>
      <c r="O11" s="468"/>
    </row>
    <row r="12" spans="1:15" ht="15">
      <c r="A12" s="482" t="s">
        <v>224</v>
      </c>
      <c r="B12" s="471"/>
      <c r="C12" s="463">
        <v>7350</v>
      </c>
      <c r="D12" s="463">
        <v>4410</v>
      </c>
      <c r="E12" s="463">
        <v>3981.25</v>
      </c>
      <c r="F12" s="463">
        <v>2695</v>
      </c>
      <c r="G12" s="463">
        <v>2878.75</v>
      </c>
      <c r="H12" s="463">
        <v>21315</v>
      </c>
      <c r="I12" s="463"/>
      <c r="O12" s="468"/>
    </row>
    <row r="13" ht="15">
      <c r="O13" s="468"/>
    </row>
    <row r="14" ht="15">
      <c r="O14" s="468"/>
    </row>
    <row r="15" ht="15">
      <c r="O15" s="468"/>
    </row>
    <row r="16" spans="1:15" ht="15.75" customHeight="1">
      <c r="A16" s="483" t="s">
        <v>96</v>
      </c>
      <c r="B16" s="484">
        <v>380655</v>
      </c>
      <c r="O16" s="468"/>
    </row>
    <row r="17" spans="1:15" ht="26.25" customHeight="1">
      <c r="A17" s="485" t="s">
        <v>340</v>
      </c>
      <c r="B17" s="486">
        <v>505530</v>
      </c>
      <c r="O17" s="468"/>
    </row>
    <row r="19" ht="12.75">
      <c r="A19" s="483" t="s">
        <v>195</v>
      </c>
    </row>
    <row r="21" spans="1:3" ht="12.75">
      <c r="A21" s="487" t="s">
        <v>196</v>
      </c>
      <c r="B21" s="488" t="s">
        <v>197</v>
      </c>
      <c r="C21" s="489" t="s">
        <v>223</v>
      </c>
    </row>
    <row r="22" spans="1:3" ht="15" customHeight="1">
      <c r="A22" s="490">
        <v>-3.29</v>
      </c>
      <c r="B22" s="491">
        <v>-2</v>
      </c>
      <c r="C22" s="491"/>
    </row>
    <row r="23" spans="1:3" ht="15" customHeight="1">
      <c r="A23" s="492">
        <v>-1.645</v>
      </c>
      <c r="B23" s="491">
        <v>-1</v>
      </c>
      <c r="C23" s="491"/>
    </row>
    <row r="24" spans="1:3" ht="25.5" customHeight="1">
      <c r="A24" s="493" t="s">
        <v>198</v>
      </c>
      <c r="B24" s="494">
        <v>0</v>
      </c>
      <c r="C24" s="495" t="s">
        <v>336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59" r:id="rId1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Public Service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271 Backslide model</dc:title>
  <dc:subject/>
  <dc:creator>Rich Brash</dc:creator>
  <cp:keywords/>
  <dc:description>New Report:Y  SaveCredit:N  SavePerf:N  AutoAdj:N  Manual:N
9/14/00 8:39:24 AM</dc:description>
  <cp:lastModifiedBy>v288235</cp:lastModifiedBy>
  <cp:lastPrinted>2006-09-11T20:34:16Z</cp:lastPrinted>
  <dcterms:created xsi:type="dcterms:W3CDTF">1998-05-28T15:19:17Z</dcterms:created>
  <dcterms:modified xsi:type="dcterms:W3CDTF">2016-03-23T15:39:48Z</dcterms:modified>
  <cp:category/>
  <cp:version/>
  <cp:contentType/>
  <cp:contentStatus/>
</cp:coreProperties>
</file>